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mc:AlternateContent xmlns:mc="http://schemas.openxmlformats.org/markup-compatibility/2006">
    <mc:Choice Requires="x15">
      <x15ac:absPath xmlns:x15ac="http://schemas.microsoft.com/office/spreadsheetml/2010/11/ac" url="D:\2025プログラム\250315_なみはやマスターズ\02_申込みファイル\"/>
    </mc:Choice>
  </mc:AlternateContent>
  <xr:revisionPtr revIDLastSave="0" documentId="13_ncr:1_{6BBBD54D-C9BD-4B1E-B508-DA7FB944FEE2}" xr6:coauthVersionLast="47" xr6:coauthVersionMax="47" xr10:uidLastSave="{00000000-0000-0000-0000-000000000000}"/>
  <workbookProtection workbookAlgorithmName="SHA-512" workbookHashValue="h0Px95NXB9/b/8usTcHy8Dnp4a7ykHUu7YXmEcxx+/anw0ttLzU2UQBEke1Ny9xLLiNxCSc7vOrUa6NB7m8Gvw==" workbookSaltValue="KuNQO3OXZV3LHa1W7VMJfQ==" workbookSpinCount="100000" lockStructure="1"/>
  <bookViews>
    <workbookView xWindow="2775" yWindow="0" windowWidth="22995" windowHeight="1528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7" i="18"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B2" i="9"/>
  <c r="AI21" i="18"/>
  <c r="AI22" i="18"/>
  <c r="W33" i="18"/>
  <c r="M3" i="7"/>
  <c r="AJ21" i="18"/>
  <c r="B2" i="13"/>
  <c r="D2" i="13"/>
  <c r="AJ22" i="18"/>
  <c r="B3" i="13"/>
  <c r="D3" i="13"/>
  <c r="F2" i="12"/>
  <c r="I2" i="12"/>
  <c r="W34" i="18"/>
  <c r="I14" i="20"/>
  <c r="C14" i="20"/>
  <c r="O13" i="20"/>
  <c r="C13" i="20"/>
  <c r="I9" i="20"/>
  <c r="C9" i="20"/>
  <c r="O8" i="20"/>
  <c r="C8" i="20"/>
  <c r="AI17" i="18"/>
  <c r="G2" i="12"/>
  <c r="AJ19" i="18"/>
  <c r="L27" i="18"/>
  <c r="H3" i="7"/>
  <c r="AK22" i="18"/>
  <c r="AK21"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<sst xmlns="http://schemas.openxmlformats.org/spreadsheetml/2006/main" count="178" uniqueCount="138">
  <si>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</si>
  <si>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</si>
  <si>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</si>
  <si>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</si>
  <si>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</si>
  <si>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</si>
  <si>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</si>
  <si>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</si>
  <si>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</si>
  <si>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</si>
  <si>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</si>
  <si>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</si>
  <si>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</si>
  <si>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</si>
  <si>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</si>
  <si>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</si>
  <si>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</si>
  <si>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</si>
  <si>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</si>
  <si>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</si>
  <si>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</si>
  <si>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</si>
  <si>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</si>
  <si>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</si>
  <si>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</si>
  <si>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</si>
  <si>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</si>
  <si>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</si>
  <si>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</si>
  <si>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</si>
  <si>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</si>
  <si>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</si>
  <si>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</si>
  <si>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</si>
  <si>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</si>
  <si>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</si>
  <si>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</si>
  <si>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</si>
  <si>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</si>
  <si>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</si>
  <si>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</si>
  <si>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</si>
  <si>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</si>
  <si>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</si>
  <si>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</si>
  <si>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</si>
  <si>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</si>
  <si>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</si>
  <si>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</si>
  <si>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</si>
  <si>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</si>
  <si>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</si>
  <si>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</si>
  <si>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</si>
  <si>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</si>
  <si>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</si>
  <si>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</si>
  <si>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</si>
  <si>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</si>
  <si>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</si>
  <si>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</si>
  <si>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</si>
  <si>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</si>
  <si>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</si>
  <si>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</si>
  <si>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</si>
  <si>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</si>
  <si>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</si>
  <si>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</si>
  <si>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</si>
  <si>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</si>
  <si>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</si>
  <si>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</si>
  <si>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</si>
  <si>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</si>
  <si>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</si>
  <si>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</si>
  <si>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</si>
  <si>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</si>
  <si>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</si>
  <si>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</si>
  <si>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</si>
  <si>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</si>
  <si>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</si>
  <si>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</si>
  <si>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</si>
  <si>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</si>
  <si>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</si>
  <si>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</si>
  <si>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</si>
  <si>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</si>
  <si>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</si>
  <si>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</si>
  <si>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</si>
  <si>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</si>
  <si>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</si>
  <si>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</si>
  <si>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</si>
  <si>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</si>
  <si>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</si>
  <si>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</si>
  <si>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</si>
  <si>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</si>
  <si>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</si>
  <si>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</si>
  <si>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</si>
  <si>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</si>
  <si>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</si>
  <si>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</si>
  <si>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</si>
  <si>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</si>
  <si>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</si>
  <si>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</si>
  <si>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</si>
  <si>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</si>
  <si>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</si>
  <si>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</si>
  <si>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</si>
  <si>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</si>
  <si>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</si>
  <si>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</si>
  <si>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</si>
  <si>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</si>
  <si>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</si>
  <si>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</si>
  <si>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</si>
  <si>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400m自　由　形</t>
    <phoneticPr fontId="2"/>
  </si>
  <si>
    <t>800m　　　５，０００円</t>
    <rPh sb="12" eb="13">
      <t>エン</t>
    </rPh>
    <phoneticPr fontId="6"/>
  </si>
  <si>
    <t>200m個人メドレー</t>
  </si>
  <si>
    <t>リレー種目数</t>
    <rPh sb="3" eb="5">
      <t>シュモク</t>
    </rPh>
    <rPh sb="5" eb="6">
      <t>スウ</t>
    </rPh>
    <phoneticPr fontId="2"/>
  </si>
  <si>
    <t>混合</t>
    <rPh sb="0" eb="2">
      <t>コンゴウ</t>
    </rPh>
    <phoneticPr fontId="2"/>
  </si>
  <si>
    <t>609999</t>
    <phoneticPr fontId="2"/>
  </si>
  <si>
    <t>800m自　由　形</t>
    <phoneticPr fontId="2"/>
  </si>
  <si>
    <t>なみはやマスターズ公認記録会２０２５</t>
    <rPh sb="9" eb="14">
      <t>コウニンキロクカイ</t>
    </rPh>
    <phoneticPr fontId="2"/>
  </si>
  <si>
    <t>←申込締切日</t>
    <rPh sb="1" eb="3">
      <t>モウシコミ</t>
    </rPh>
    <rPh sb="3" eb="6">
      <t>シメキリビ</t>
    </rPh>
    <phoneticPr fontId="2"/>
  </si>
  <si>
    <t>namihaya2025@tdsystem.co.jp</t>
    <phoneticPr fontId="2"/>
  </si>
  <si>
    <t>400m個人メドレー</t>
    <phoneticPr fontId="2"/>
  </si>
  <si>
    <r>
      <t>　※お振り込み名は　</t>
    </r>
    <r>
      <rPr>
        <b/>
        <sz val="11"/>
        <color theme="1"/>
        <rFont val="ＭＳ ゴシック"/>
        <family val="3"/>
        <charset val="128"/>
      </rPr>
      <t>３４＋９９＋選手名</t>
    </r>
    <r>
      <rPr>
        <sz val="11"/>
        <color theme="1"/>
        <rFont val="ＭＳ ゴシック"/>
        <family val="3"/>
        <charset val="128"/>
      </rPr>
      <t>　で振り込んでください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</si>
</sst>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8"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4" xfId="3" applyFont="1" applyBorder="1" applyAlignment="1">
      <alignment horizontal="right"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87"/>
  <sheetViews>
    <sheetView tabSelected="1" zoomScaleNormal="100" zoomScalePageLayoutView="115" workbookViewId="0">
      <selection activeCell="E9" sqref="E9:H9"/>
    </sheetView>
  </sheetViews>
  <sheetFormatPr defaultColWidth="3.5703125" defaultRowHeight="13.5" x14ac:dyDescent="0.15"/>
  <cols>
    <col min="1" max="1" width="3.5703125" style="46" customWidth="1"/>
    <col min="2" max="11" width="3.5703125" style="46"/>
    <col min="12" max="12" width="3.5703125" style="46" customWidth="1"/>
    <col min="13" max="32" width="3.5703125" style="46"/>
    <col min="33" max="33" width="3.5703125" style="46" customWidth="1"/>
    <col min="34" max="34" width="18" style="46" hidden="1" customWidth="1"/>
    <col min="35" max="35" width="32.42578125" style="46" hidden="1" customWidth="1"/>
    <col min="36" max="36" width="3.7109375" style="46" hidden="1" customWidth="1"/>
    <col min="37" max="37" width="13.140625" style="46" hidden="1" customWidth="1"/>
    <col min="38" max="38" width="16.140625" style="46" hidden="1" customWidth="1"/>
    <col min="39" max="40" width="3.5703125" style="46" customWidth="1"/>
    <col min="41" max="16384" width="3.5703125" style="46"/>
  </cols>
  <sheetData>
    <row r="1" spans="1:38" customFormat="1" ht="29.45" customHeight="1" x14ac:dyDescent="0.15">
      <c r="A1" s="137" t="s">
        <v>104</v>
      </c>
      <c r="B1" s="138"/>
      <c r="C1" s="138"/>
      <c r="D1" s="138"/>
      <c r="E1" s="138"/>
      <c r="F1" s="138"/>
      <c r="G1" s="138"/>
      <c r="H1" s="139"/>
      <c r="J1" s="58"/>
      <c r="AF1" t="s">
        <v>121</v>
      </c>
    </row>
    <row r="2" spans="1:38" customFormat="1" ht="13.5" customHeight="1" x14ac:dyDescent="0.15">
      <c r="A2" s="59"/>
      <c r="B2" s="59"/>
      <c r="C2" s="59"/>
      <c r="D2" s="59"/>
      <c r="E2" s="59"/>
      <c r="F2" s="59"/>
      <c r="G2" s="59"/>
      <c r="H2" s="59"/>
      <c r="J2" s="58"/>
    </row>
    <row r="3" spans="1:38" s="16" customFormat="1" ht="26.65" customHeight="1" x14ac:dyDescent="0.15">
      <c r="A3" s="144" t="str">
        <f>AH3&amp;"　申込書"</f>
        <v>なみはやマスターズ公認記録会２０２５　申込書</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H3" s="16" t="s">
        <v>133</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55</v>
      </c>
      <c r="S5" s="60"/>
      <c r="T5" s="60"/>
      <c r="U5" s="60"/>
      <c r="V5" s="60"/>
      <c r="W5" s="60"/>
      <c r="X5" s="60"/>
      <c r="Y5" s="60"/>
      <c r="Z5" s="60"/>
      <c r="AA5" s="60"/>
      <c r="AB5" s="60"/>
      <c r="AC5" s="60"/>
      <c r="AD5" s="60"/>
      <c r="AI5" s="19" t="s">
        <v>86</v>
      </c>
    </row>
    <row r="6" spans="1:38" s="19" customFormat="1" ht="27.75" customHeight="1" x14ac:dyDescent="0.15">
      <c r="A6" s="20"/>
      <c r="B6" s="21"/>
      <c r="C6" s="21"/>
      <c r="D6" s="15" t="s">
        <v>54</v>
      </c>
      <c r="E6" s="145">
        <v>45731</v>
      </c>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I6" s="14">
        <v>45731</v>
      </c>
      <c r="AK6" s="13">
        <v>45700</v>
      </c>
      <c r="AL6" s="19" t="s">
        <v>134</v>
      </c>
    </row>
    <row r="7" spans="1:38" s="19" customFormat="1" ht="15" customHeight="1" x14ac:dyDescent="0.15">
      <c r="A7" s="18"/>
      <c r="AI7" s="14"/>
      <c r="AJ7" s="13"/>
    </row>
    <row r="8" spans="1:38" s="19" customFormat="1" ht="21.75" customHeight="1" x14ac:dyDescent="0.15">
      <c r="A8" s="22" t="s">
        <v>56</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58" t="s">
        <v>87</v>
      </c>
      <c r="B9" s="159"/>
      <c r="C9" s="160"/>
      <c r="D9" s="26" t="s">
        <v>0</v>
      </c>
      <c r="E9" s="152"/>
      <c r="F9" s="152"/>
      <c r="G9" s="152"/>
      <c r="H9" s="153"/>
      <c r="I9" s="150"/>
      <c r="J9" s="150"/>
      <c r="K9" s="150"/>
      <c r="L9" s="150"/>
      <c r="M9" s="150"/>
      <c r="N9" s="150"/>
      <c r="O9" s="150"/>
      <c r="P9" s="150"/>
      <c r="Q9" s="150"/>
      <c r="R9" s="150"/>
      <c r="S9" s="150"/>
      <c r="T9" s="150"/>
      <c r="U9" s="150"/>
      <c r="V9" s="150"/>
      <c r="W9" s="150"/>
      <c r="X9" s="150"/>
      <c r="Y9" s="150"/>
      <c r="Z9" s="150"/>
      <c r="AA9" s="150"/>
      <c r="AB9" s="150"/>
      <c r="AC9" s="150"/>
      <c r="AD9" s="151"/>
      <c r="AH9" s="25" t="s">
        <v>131</v>
      </c>
      <c r="AI9" s="14"/>
      <c r="AJ9" s="13"/>
    </row>
    <row r="10" spans="1:38" s="19" customFormat="1" ht="27.75" customHeight="1" thickBot="1" x14ac:dyDescent="0.2">
      <c r="A10" s="132" t="s">
        <v>57</v>
      </c>
      <c r="B10" s="133"/>
      <c r="C10" s="134"/>
      <c r="D10" s="161"/>
      <c r="E10" s="162"/>
      <c r="F10" s="162"/>
      <c r="G10" s="162"/>
      <c r="H10" s="162"/>
      <c r="I10" s="162"/>
      <c r="J10" s="162"/>
      <c r="K10" s="162"/>
      <c r="L10" s="162"/>
      <c r="M10" s="162"/>
      <c r="N10" s="162"/>
      <c r="O10" s="163"/>
      <c r="P10" s="126" t="s">
        <v>58</v>
      </c>
      <c r="Q10" s="127"/>
      <c r="R10" s="128"/>
      <c r="S10" s="147"/>
      <c r="T10" s="148"/>
      <c r="U10" s="148"/>
      <c r="V10" s="148"/>
      <c r="W10" s="148"/>
      <c r="X10" s="148"/>
      <c r="Y10" s="148"/>
      <c r="Z10" s="148"/>
      <c r="AA10" s="148"/>
      <c r="AB10" s="148"/>
      <c r="AC10" s="148"/>
      <c r="AD10" s="149"/>
      <c r="AI10" s="14"/>
      <c r="AJ10" s="13"/>
    </row>
    <row r="11" spans="1:38" s="19" customFormat="1" ht="27.75" customHeight="1" x14ac:dyDescent="0.15">
      <c r="A11" s="116" t="s">
        <v>59</v>
      </c>
      <c r="B11" s="117"/>
      <c r="C11" s="154"/>
      <c r="D11" s="161"/>
      <c r="E11" s="162"/>
      <c r="F11" s="162"/>
      <c r="G11" s="162"/>
      <c r="H11" s="162"/>
      <c r="I11" s="162"/>
      <c r="J11" s="162"/>
      <c r="K11" s="162"/>
      <c r="L11" s="162"/>
      <c r="M11" s="162"/>
      <c r="N11" s="162"/>
      <c r="O11" s="162"/>
      <c r="P11" s="177" t="s">
        <v>60</v>
      </c>
      <c r="Q11" s="178"/>
      <c r="R11" s="178"/>
      <c r="S11" s="178"/>
      <c r="T11" s="178"/>
      <c r="U11" s="178"/>
      <c r="V11" s="178"/>
      <c r="W11" s="178"/>
      <c r="X11" s="178"/>
      <c r="Y11" s="178"/>
      <c r="Z11" s="178"/>
      <c r="AA11" s="178"/>
      <c r="AB11" s="178"/>
      <c r="AC11" s="178"/>
      <c r="AD11" s="179"/>
      <c r="AI11" s="14"/>
      <c r="AJ11" s="13"/>
    </row>
    <row r="12" spans="1:38" s="19" customFormat="1" ht="15" customHeight="1" x14ac:dyDescent="0.15">
      <c r="A12" s="183" t="s">
        <v>100</v>
      </c>
      <c r="B12" s="184"/>
      <c r="C12" s="185"/>
      <c r="D12" s="173"/>
      <c r="E12" s="174"/>
      <c r="F12" s="174"/>
      <c r="G12" s="174"/>
      <c r="H12" s="174"/>
      <c r="I12" s="174"/>
      <c r="J12" s="174"/>
      <c r="K12" s="174"/>
      <c r="L12" s="174"/>
      <c r="M12" s="174"/>
      <c r="N12" s="174"/>
      <c r="O12" s="174"/>
      <c r="P12" s="164"/>
      <c r="Q12" s="165"/>
      <c r="R12" s="165"/>
      <c r="S12" s="165"/>
      <c r="T12" s="165"/>
      <c r="U12" s="165"/>
      <c r="V12" s="165"/>
      <c r="W12" s="165"/>
      <c r="X12" s="165"/>
      <c r="Y12" s="165"/>
      <c r="Z12" s="165"/>
      <c r="AA12" s="165"/>
      <c r="AB12" s="165"/>
      <c r="AC12" s="165"/>
      <c r="AD12" s="166"/>
    </row>
    <row r="13" spans="1:38" s="16" customFormat="1" ht="21" customHeight="1" thickBot="1" x14ac:dyDescent="0.2">
      <c r="A13" s="186"/>
      <c r="B13" s="187"/>
      <c r="C13" s="188"/>
      <c r="D13" s="175"/>
      <c r="E13" s="176"/>
      <c r="F13" s="176"/>
      <c r="G13" s="176"/>
      <c r="H13" s="176"/>
      <c r="I13" s="176"/>
      <c r="J13" s="176"/>
      <c r="K13" s="176"/>
      <c r="L13" s="176"/>
      <c r="M13" s="176"/>
      <c r="N13" s="176"/>
      <c r="O13" s="176"/>
      <c r="P13" s="167"/>
      <c r="Q13" s="168"/>
      <c r="R13" s="168"/>
      <c r="S13" s="168"/>
      <c r="T13" s="168"/>
      <c r="U13" s="168"/>
      <c r="V13" s="168"/>
      <c r="W13" s="168"/>
      <c r="X13" s="168"/>
      <c r="Y13" s="168"/>
      <c r="Z13" s="168"/>
      <c r="AA13" s="168"/>
      <c r="AB13" s="168"/>
      <c r="AC13" s="168"/>
      <c r="AD13" s="169"/>
      <c r="AE13" s="19"/>
      <c r="AF13" s="19"/>
      <c r="AG13" s="19"/>
      <c r="AH13" s="19"/>
      <c r="AI13" s="19"/>
      <c r="AJ13" s="19"/>
      <c r="AK13" s="19"/>
      <c r="AL13" s="19"/>
    </row>
    <row r="14" spans="1:38" s="16" customFormat="1" ht="9.9499999999999993"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11" t="s">
        <v>97</v>
      </c>
      <c r="B15" s="111"/>
      <c r="C15" s="111"/>
      <c r="D15" s="111"/>
      <c r="E15" s="111"/>
      <c r="F15" s="111"/>
      <c r="G15" s="170"/>
      <c r="H15" s="171"/>
      <c r="I15" s="171"/>
      <c r="J15" s="171"/>
      <c r="K15" s="171"/>
      <c r="L15" s="171"/>
      <c r="M15" s="171"/>
      <c r="N15" s="171"/>
      <c r="O15" s="171"/>
      <c r="P15" s="172"/>
      <c r="Q15" s="132" t="s">
        <v>48</v>
      </c>
      <c r="R15" s="133"/>
      <c r="S15" s="134"/>
      <c r="T15" s="180"/>
      <c r="U15" s="181"/>
      <c r="V15" s="181"/>
      <c r="W15" s="182"/>
      <c r="X15" s="132" t="s">
        <v>82</v>
      </c>
      <c r="Y15" s="133"/>
      <c r="Z15" s="134"/>
      <c r="AA15" s="194" t="str">
        <f>IF(G15="","",YEAR(AI6)-YEAR(G15))</f>
        <v/>
      </c>
      <c r="AB15" s="195"/>
      <c r="AC15" s="195"/>
      <c r="AD15" s="196"/>
      <c r="AE15" s="19"/>
      <c r="AF15" s="19"/>
      <c r="AG15" s="19"/>
      <c r="AH15" s="19"/>
      <c r="AK15" s="19"/>
      <c r="AL15" s="19"/>
    </row>
    <row r="16" spans="1:38" s="16" customFormat="1" ht="17.25" customHeight="1" x14ac:dyDescent="0.15">
      <c r="A16" s="132"/>
      <c r="B16" s="133"/>
      <c r="C16" s="133"/>
      <c r="D16" s="133"/>
      <c r="E16" s="133"/>
      <c r="F16" s="134"/>
      <c r="G16" s="143" t="s">
        <v>1</v>
      </c>
      <c r="H16" s="143"/>
      <c r="I16" s="143"/>
      <c r="J16" s="143"/>
      <c r="K16" s="143"/>
      <c r="L16" s="143"/>
      <c r="M16" s="143"/>
      <c r="N16" s="143"/>
      <c r="O16" s="143"/>
      <c r="P16" s="143"/>
      <c r="Q16" s="143"/>
      <c r="R16" s="143"/>
      <c r="S16" s="143" t="s">
        <v>2</v>
      </c>
      <c r="T16" s="143"/>
      <c r="U16" s="143"/>
      <c r="V16" s="143"/>
      <c r="W16" s="143"/>
      <c r="X16" s="143"/>
      <c r="Y16" s="143"/>
      <c r="Z16" s="143"/>
      <c r="AA16" s="143"/>
      <c r="AB16" s="143"/>
      <c r="AC16" s="143"/>
      <c r="AD16" s="143"/>
      <c r="AE16" s="19"/>
      <c r="AF16" s="19"/>
      <c r="AG16" s="19"/>
      <c r="AH16" s="19"/>
      <c r="AI16" s="16" t="s">
        <v>26</v>
      </c>
      <c r="AJ16" s="103" t="s">
        <v>88</v>
      </c>
      <c r="AK16" s="103"/>
      <c r="AL16" s="19"/>
    </row>
    <row r="17" spans="1:38" s="16" customFormat="1" ht="23.25" customHeight="1" x14ac:dyDescent="0.15">
      <c r="A17" s="132" t="s">
        <v>96</v>
      </c>
      <c r="B17" s="133"/>
      <c r="C17" s="133"/>
      <c r="D17" s="133"/>
      <c r="E17" s="133"/>
      <c r="F17" s="134"/>
      <c r="G17" s="155"/>
      <c r="H17" s="156"/>
      <c r="I17" s="156"/>
      <c r="J17" s="156"/>
      <c r="K17" s="156"/>
      <c r="L17" s="156"/>
      <c r="M17" s="156"/>
      <c r="N17" s="156"/>
      <c r="O17" s="156"/>
      <c r="P17" s="156"/>
      <c r="Q17" s="156"/>
      <c r="R17" s="157"/>
      <c r="S17" s="155"/>
      <c r="T17" s="156"/>
      <c r="U17" s="156"/>
      <c r="V17" s="156"/>
      <c r="W17" s="156"/>
      <c r="X17" s="156"/>
      <c r="Y17" s="156"/>
      <c r="Z17" s="156"/>
      <c r="AA17" s="156"/>
      <c r="AB17" s="156"/>
      <c r="AC17" s="156"/>
      <c r="AD17" s="157"/>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32" t="s">
        <v>81</v>
      </c>
      <c r="B19" s="133"/>
      <c r="C19" s="133"/>
      <c r="D19" s="133"/>
      <c r="E19" s="133"/>
      <c r="F19" s="134"/>
      <c r="G19" s="155"/>
      <c r="H19" s="156"/>
      <c r="I19" s="156"/>
      <c r="J19" s="156"/>
      <c r="K19" s="156"/>
      <c r="L19" s="156"/>
      <c r="M19" s="156"/>
      <c r="N19" s="156"/>
      <c r="O19" s="156"/>
      <c r="P19" s="156"/>
      <c r="Q19" s="156"/>
      <c r="R19" s="157"/>
      <c r="S19" s="155"/>
      <c r="T19" s="156"/>
      <c r="U19" s="156"/>
      <c r="V19" s="156"/>
      <c r="W19" s="156"/>
      <c r="X19" s="156"/>
      <c r="Y19" s="156"/>
      <c r="Z19" s="156"/>
      <c r="AA19" s="156"/>
      <c r="AB19" s="156"/>
      <c r="AC19" s="156"/>
      <c r="AD19" s="157"/>
      <c r="AE19" s="19"/>
      <c r="AF19" s="19"/>
      <c r="AG19" s="19"/>
      <c r="AH19" s="19"/>
      <c r="AI19" s="16" t="str">
        <f>TRIM(G19)&amp;"　"&amp;TRIM(S19)</f>
        <v>　</v>
      </c>
      <c r="AJ19" s="16">
        <f>COUNTA(G21:X22)</f>
        <v>0</v>
      </c>
      <c r="AK19" s="19"/>
      <c r="AL19" s="19"/>
    </row>
    <row r="20" spans="1:38" s="16" customFormat="1" ht="20.25" customHeight="1" x14ac:dyDescent="0.15">
      <c r="A20" s="132"/>
      <c r="B20" s="133"/>
      <c r="C20" s="133"/>
      <c r="D20" s="133"/>
      <c r="E20" s="133"/>
      <c r="F20" s="134"/>
      <c r="G20" s="143" t="s">
        <v>85</v>
      </c>
      <c r="H20" s="143"/>
      <c r="I20" s="143"/>
      <c r="J20" s="143"/>
      <c r="K20" s="143"/>
      <c r="L20" s="143"/>
      <c r="M20" s="143" t="s">
        <v>3</v>
      </c>
      <c r="N20" s="143"/>
      <c r="O20" s="143"/>
      <c r="P20" s="143"/>
      <c r="Q20" s="143"/>
      <c r="R20" s="143"/>
      <c r="S20" s="143"/>
      <c r="T20" s="143"/>
      <c r="U20" s="143"/>
      <c r="V20" s="143"/>
      <c r="W20" s="143"/>
      <c r="X20" s="143"/>
      <c r="Y20" s="143" t="s">
        <v>31</v>
      </c>
      <c r="Z20" s="143"/>
      <c r="AA20" s="143"/>
      <c r="AB20" s="143"/>
      <c r="AC20" s="143"/>
      <c r="AD20" s="143"/>
      <c r="AE20" s="19"/>
      <c r="AF20" s="19"/>
      <c r="AG20" s="19"/>
      <c r="AH20" s="27"/>
      <c r="AI20" s="28"/>
      <c r="AJ20" s="28"/>
    </row>
    <row r="21" spans="1:38" s="16" customFormat="1" ht="30" customHeight="1" x14ac:dyDescent="0.15">
      <c r="A21" s="132" t="s">
        <v>83</v>
      </c>
      <c r="B21" s="133"/>
      <c r="C21" s="133"/>
      <c r="D21" s="133"/>
      <c r="E21" s="133"/>
      <c r="F21" s="134"/>
      <c r="G21" s="140"/>
      <c r="H21" s="141"/>
      <c r="I21" s="141"/>
      <c r="J21" s="141"/>
      <c r="K21" s="141"/>
      <c r="L21" s="141"/>
      <c r="M21" s="141"/>
      <c r="N21" s="141"/>
      <c r="O21" s="141"/>
      <c r="P21" s="141"/>
      <c r="Q21" s="141"/>
      <c r="R21" s="141"/>
      <c r="S21" s="141"/>
      <c r="T21" s="141"/>
      <c r="U21" s="141"/>
      <c r="V21" s="141"/>
      <c r="W21" s="141"/>
      <c r="X21" s="142"/>
      <c r="Y21" s="192"/>
      <c r="Z21" s="192"/>
      <c r="AA21" s="192"/>
      <c r="AB21" s="192"/>
      <c r="AC21" s="192"/>
      <c r="AD21" s="192"/>
      <c r="AE21" s="19"/>
      <c r="AF21" s="19"/>
      <c r="AG21" s="19"/>
      <c r="AH21" s="16" t="str">
        <f>IF(M21="","",VLOOKUP(M21,$AI$49:$AJ$67,2,0)+AK21)</f>
        <v/>
      </c>
      <c r="AI21" s="16">
        <f>IF(G21="",0,VLOOKUP($G21,$AI$48:$AL$87,4,0))</f>
        <v>0</v>
      </c>
      <c r="AJ21" s="16" t="str">
        <f>IF(G21="","",VLOOKUP($G21,$AI$48:$AL$87,2,0))</f>
        <v/>
      </c>
      <c r="AK21" s="16">
        <f>IF(G21="",0,VLOOKUP($G21,$AI$48:$AL$87,3,0))</f>
        <v>0</v>
      </c>
      <c r="AL21" s="16" t="str">
        <f>IF(Y21="","999:99.99"," "&amp;LEFT(RIGHT("  "&amp;TEXT(Y21,"0.00"),7),2)&amp;":"&amp;RIGHT(TEXT(Y21,"0.00"),5))</f>
        <v>999:99.99</v>
      </c>
    </row>
    <row r="22" spans="1:38" s="16" customFormat="1" ht="30" customHeight="1" x14ac:dyDescent="0.15">
      <c r="A22" s="132" t="s">
        <v>84</v>
      </c>
      <c r="B22" s="133"/>
      <c r="C22" s="133"/>
      <c r="D22" s="133"/>
      <c r="E22" s="133"/>
      <c r="F22" s="134"/>
      <c r="G22" s="140"/>
      <c r="H22" s="141"/>
      <c r="I22" s="141"/>
      <c r="J22" s="141"/>
      <c r="K22" s="141"/>
      <c r="L22" s="141"/>
      <c r="M22" s="141"/>
      <c r="N22" s="141"/>
      <c r="O22" s="141"/>
      <c r="P22" s="141"/>
      <c r="Q22" s="141"/>
      <c r="R22" s="141"/>
      <c r="S22" s="141"/>
      <c r="T22" s="141"/>
      <c r="U22" s="141"/>
      <c r="V22" s="141"/>
      <c r="W22" s="141"/>
      <c r="X22" s="142"/>
      <c r="Y22" s="192"/>
      <c r="Z22" s="192"/>
      <c r="AA22" s="192"/>
      <c r="AB22" s="192"/>
      <c r="AC22" s="192"/>
      <c r="AD22" s="192"/>
      <c r="AE22" s="19"/>
      <c r="AF22" s="19"/>
      <c r="AG22" s="19"/>
      <c r="AH22" s="16" t="str">
        <f>IF(M22="","",VLOOKUP(M22,$AI$49:$AJ$67,2,0)+AK22)</f>
        <v/>
      </c>
      <c r="AI22" s="16">
        <f>IF(G22="",0,VLOOKUP($G22,$AI$48:$AL$87,4,0))</f>
        <v>0</v>
      </c>
      <c r="AJ22" s="16" t="str">
        <f>IF(G22="","",VLOOKUP($G22,$AI$48:$AL$87,2,0))</f>
        <v/>
      </c>
      <c r="AK22" s="16">
        <f>IF(G22="",0,VLOOKUP($G22,$AI$48:$AL$87,3,0))</f>
        <v>0</v>
      </c>
      <c r="AL22" s="16" t="str">
        <f>IF(Y22="","999:99.99"," "&amp;LEFT(RIGHT("  "&amp;TEXT(Y22,"0.00"),7),2)&amp;":"&amp;RIGHT(TEXT(Y22,"0.00"),5))</f>
        <v>999:99.99</v>
      </c>
    </row>
    <row r="23" spans="1:38" s="16" customFormat="1" ht="9.9499999999999993"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15">
      <c r="A24" s="22" t="s">
        <v>61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32"/>
      <c r="B25" s="133"/>
      <c r="C25" s="133"/>
      <c r="D25" s="133"/>
      <c r="E25" s="133"/>
      <c r="F25" s="134"/>
      <c r="G25" s="123" t="s">
        <v>62</v>
      </c>
      <c r="H25" s="124"/>
      <c r="I25" s="124"/>
      <c r="J25" s="124"/>
      <c r="K25" s="125"/>
      <c r="L25" s="124" t="s">
        <v>63</v>
      </c>
      <c r="M25" s="124"/>
      <c r="N25" s="124"/>
      <c r="O25" s="124"/>
      <c r="P25" s="124"/>
      <c r="Q25" s="123"/>
      <c r="R25" s="124"/>
      <c r="S25" s="124"/>
      <c r="T25" s="124"/>
      <c r="U25" s="125"/>
      <c r="V25" s="132" t="s">
        <v>64</v>
      </c>
      <c r="W25" s="133"/>
      <c r="X25" s="133"/>
      <c r="Y25" s="133"/>
      <c r="Z25" s="133"/>
      <c r="AA25" s="133"/>
      <c r="AB25" s="133"/>
      <c r="AC25" s="133"/>
      <c r="AD25" s="134"/>
      <c r="AE25" s="19"/>
      <c r="AF25" s="19"/>
      <c r="AG25" s="19"/>
      <c r="AH25" s="19"/>
    </row>
    <row r="26" spans="1:38" s="16" customFormat="1" ht="23.25" customHeight="1" x14ac:dyDescent="0.15">
      <c r="A26" s="132" t="s">
        <v>65</v>
      </c>
      <c r="B26" s="133"/>
      <c r="C26" s="133"/>
      <c r="D26" s="133"/>
      <c r="E26" s="133"/>
      <c r="F26" s="134"/>
      <c r="G26" s="135">
        <f>IF(T15="女子",1,0)</f>
        <v>0</v>
      </c>
      <c r="H26" s="136"/>
      <c r="I26" s="136"/>
      <c r="J26" s="30"/>
      <c r="K26" s="31" t="s">
        <v>66</v>
      </c>
      <c r="L26" s="135">
        <f>IF(T15="男子",1,0)</f>
        <v>0</v>
      </c>
      <c r="M26" s="136"/>
      <c r="N26" s="136"/>
      <c r="O26" s="30"/>
      <c r="P26" s="31" t="s">
        <v>66</v>
      </c>
      <c r="Q26" s="126"/>
      <c r="R26" s="127"/>
      <c r="S26" s="127"/>
      <c r="T26" s="127"/>
      <c r="U26" s="128"/>
      <c r="V26" s="121">
        <f>G26+L26</f>
        <v>0</v>
      </c>
      <c r="W26" s="122"/>
      <c r="X26" s="122"/>
      <c r="Y26" s="122"/>
      <c r="Z26" s="122"/>
      <c r="AA26" s="122"/>
      <c r="AB26" s="122"/>
      <c r="AC26" s="32"/>
      <c r="AD26" s="33" t="s">
        <v>66</v>
      </c>
      <c r="AE26" s="19"/>
      <c r="AF26" s="19"/>
      <c r="AG26" s="19"/>
      <c r="AH26" s="19"/>
    </row>
    <row r="27" spans="1:38" s="16" customFormat="1" ht="23.25" customHeight="1" x14ac:dyDescent="0.15">
      <c r="A27" s="132" t="s">
        <v>67</v>
      </c>
      <c r="B27" s="133"/>
      <c r="C27" s="133"/>
      <c r="D27" s="133"/>
      <c r="E27" s="133"/>
      <c r="F27" s="134"/>
      <c r="G27" s="135">
        <f>IF(T15="女子",AJ19,0)</f>
        <v>0</v>
      </c>
      <c r="H27" s="136"/>
      <c r="I27" s="136"/>
      <c r="J27" s="30"/>
      <c r="K27" s="31" t="s">
        <v>68</v>
      </c>
      <c r="L27" s="135">
        <f>IF(T15="男子",AJ19,0)</f>
        <v>0</v>
      </c>
      <c r="M27" s="136"/>
      <c r="N27" s="136"/>
      <c r="O27" s="30"/>
      <c r="P27" s="31" t="s">
        <v>68</v>
      </c>
      <c r="Q27" s="129"/>
      <c r="R27" s="130"/>
      <c r="S27" s="130"/>
      <c r="T27" s="130"/>
      <c r="U27" s="131"/>
      <c r="V27" s="121">
        <f>G27+L27</f>
        <v>0</v>
      </c>
      <c r="W27" s="122"/>
      <c r="X27" s="122"/>
      <c r="Y27" s="122"/>
      <c r="Z27" s="122"/>
      <c r="AA27" s="122"/>
      <c r="AB27" s="122"/>
      <c r="AC27" s="30"/>
      <c r="AD27" s="31" t="s">
        <v>68</v>
      </c>
      <c r="AE27" s="19"/>
      <c r="AF27" s="19"/>
      <c r="AG27" s="19"/>
      <c r="AH27" s="19"/>
    </row>
    <row r="28" spans="1:38" s="16" customFormat="1" ht="9.9499999999999993"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69</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197" t="s">
        <v>70</v>
      </c>
      <c r="B30" s="198"/>
      <c r="C30" s="198"/>
      <c r="D30" s="198"/>
      <c r="E30" s="198"/>
      <c r="F30" s="199"/>
      <c r="G30" s="99"/>
      <c r="H30" s="44" t="s">
        <v>125</v>
      </c>
      <c r="I30" s="44"/>
      <c r="J30" s="44"/>
      <c r="K30" s="44"/>
      <c r="L30" s="44"/>
      <c r="M30" s="100"/>
      <c r="N30" s="44"/>
      <c r="O30" s="100"/>
      <c r="P30" s="44"/>
      <c r="Q30" s="207">
        <f>COUNTIF(AI21:AI22,1800)</f>
        <v>0</v>
      </c>
      <c r="R30" s="207"/>
      <c r="S30" s="124" t="s">
        <v>68</v>
      </c>
      <c r="T30" s="124"/>
      <c r="U30" s="44"/>
      <c r="V30" s="100"/>
      <c r="W30" s="100"/>
      <c r="X30" s="100"/>
      <c r="Y30" s="100"/>
      <c r="Z30" s="100"/>
      <c r="AA30" s="100"/>
      <c r="AB30" s="100"/>
      <c r="AC30" s="100"/>
      <c r="AD30" s="101"/>
    </row>
    <row r="31" spans="1:38" s="19" customFormat="1" ht="23.25" hidden="1" customHeight="1" x14ac:dyDescent="0.15">
      <c r="A31" s="200"/>
      <c r="B31" s="201"/>
      <c r="C31" s="201"/>
      <c r="D31" s="201"/>
      <c r="E31" s="201"/>
      <c r="F31" s="202"/>
      <c r="G31" s="69"/>
      <c r="H31" s="32" t="s">
        <v>119</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200"/>
      <c r="B32" s="201"/>
      <c r="C32" s="201"/>
      <c r="D32" s="201"/>
      <c r="E32" s="201"/>
      <c r="F32" s="202"/>
      <c r="G32" s="69"/>
      <c r="H32" s="32" t="s">
        <v>119</v>
      </c>
      <c r="I32" s="32"/>
      <c r="J32" s="32"/>
      <c r="K32" s="32"/>
      <c r="L32" s="32"/>
      <c r="N32" s="32"/>
      <c r="P32" s="32"/>
      <c r="Q32" s="210">
        <f>COUNTIF(AI21:AI22,3000)</f>
        <v>0</v>
      </c>
      <c r="R32" s="210"/>
      <c r="S32" s="127" t="s">
        <v>68</v>
      </c>
      <c r="T32" s="127"/>
      <c r="U32" s="32"/>
      <c r="W32" s="102"/>
      <c r="X32" s="102"/>
      <c r="Y32" s="102"/>
      <c r="Z32" s="102"/>
      <c r="AA32" s="102"/>
      <c r="AB32" s="102"/>
      <c r="AC32" s="102"/>
      <c r="AD32" s="96"/>
    </row>
    <row r="33" spans="1:36" s="19" customFormat="1" ht="23.25" customHeight="1" x14ac:dyDescent="0.15">
      <c r="A33" s="203"/>
      <c r="B33" s="204"/>
      <c r="C33" s="204"/>
      <c r="D33" s="204"/>
      <c r="E33" s="204"/>
      <c r="F33" s="205"/>
      <c r="G33" s="65"/>
      <c r="H33" s="66" t="s">
        <v>127</v>
      </c>
      <c r="I33" s="66"/>
      <c r="J33" s="66"/>
      <c r="K33" s="66"/>
      <c r="L33" s="66"/>
      <c r="M33" s="67"/>
      <c r="N33" s="66"/>
      <c r="O33" s="67"/>
      <c r="P33" s="66"/>
      <c r="Q33" s="209">
        <f>COUNTIF(AI21:AI22,5000)</f>
        <v>0</v>
      </c>
      <c r="R33" s="209"/>
      <c r="S33" s="130" t="s">
        <v>68</v>
      </c>
      <c r="T33" s="130"/>
      <c r="U33" s="66"/>
      <c r="V33" s="68"/>
      <c r="W33" s="211" t="str">
        <f>DBCS(TEXT(SUM(AI21:AI22),"#,##0"))</f>
        <v>０</v>
      </c>
      <c r="X33" s="211"/>
      <c r="Y33" s="211"/>
      <c r="Z33" s="211"/>
      <c r="AA33" s="211"/>
      <c r="AB33" s="211"/>
      <c r="AC33" s="211"/>
      <c r="AD33" s="97" t="s">
        <v>71</v>
      </c>
    </row>
    <row r="34" spans="1:36" s="19" customFormat="1" ht="23.25" hidden="1" customHeight="1" x14ac:dyDescent="0.15">
      <c r="A34" s="116" t="s">
        <v>123</v>
      </c>
      <c r="B34" s="117"/>
      <c r="C34" s="117"/>
      <c r="D34" s="117"/>
      <c r="E34" s="117"/>
      <c r="F34" s="154"/>
      <c r="G34" s="30"/>
      <c r="H34" s="30"/>
      <c r="I34" s="30"/>
      <c r="J34" s="30"/>
      <c r="K34" s="30"/>
      <c r="L34" s="30"/>
      <c r="M34" s="21"/>
      <c r="N34" s="30"/>
      <c r="O34" s="21"/>
      <c r="P34" s="30"/>
      <c r="Q34" s="208"/>
      <c r="R34" s="208"/>
      <c r="S34" s="133" t="s">
        <v>68</v>
      </c>
      <c r="T34" s="133"/>
      <c r="U34" s="30"/>
      <c r="V34" s="98"/>
      <c r="W34" s="122" t="str">
        <f>DBCS(TEXT(Q34*2800,"#,##0"))</f>
        <v>０</v>
      </c>
      <c r="X34" s="122"/>
      <c r="Y34" s="122"/>
      <c r="Z34" s="122"/>
      <c r="AA34" s="122"/>
      <c r="AB34" s="122"/>
      <c r="AC34" s="122"/>
      <c r="AD34" s="45" t="s">
        <v>71</v>
      </c>
    </row>
    <row r="35" spans="1:36" s="19" customFormat="1" ht="23.25" hidden="1" customHeight="1" x14ac:dyDescent="0.15">
      <c r="A35" s="116" t="s">
        <v>124</v>
      </c>
      <c r="B35" s="117"/>
      <c r="C35" s="117"/>
      <c r="D35" s="117"/>
      <c r="E35" s="117"/>
      <c r="F35" s="117"/>
      <c r="G35" s="117"/>
      <c r="H35" s="117"/>
      <c r="I35" s="117"/>
      <c r="J35" s="117"/>
      <c r="K35" s="117"/>
      <c r="L35" s="117"/>
      <c r="M35" s="117"/>
      <c r="N35" s="117"/>
      <c r="O35" s="117"/>
      <c r="P35" s="117"/>
      <c r="Q35" s="117"/>
      <c r="R35" s="117"/>
      <c r="S35" s="117"/>
      <c r="T35" s="117"/>
      <c r="U35" s="117"/>
      <c r="V35" s="154"/>
      <c r="W35" s="206" t="str">
        <f>DBCS(TEXT(SUM(AI21:AI22)+Q34*2800,"#,##0"))</f>
        <v>０</v>
      </c>
      <c r="X35" s="206"/>
      <c r="Y35" s="206"/>
      <c r="Z35" s="206"/>
      <c r="AA35" s="206"/>
      <c r="AB35" s="206"/>
      <c r="AC35" s="206"/>
      <c r="AD35" s="96" t="s">
        <v>71</v>
      </c>
    </row>
    <row r="36" spans="1:36" s="19" customFormat="1" ht="9.9499999999999993"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72</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137</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7" t="s">
        <v>73</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x14ac:dyDescent="0.15">
      <c r="A40" s="116" t="s">
        <v>74</v>
      </c>
      <c r="B40" s="117"/>
      <c r="C40" s="117"/>
      <c r="D40" s="117"/>
      <c r="E40" s="118"/>
      <c r="F40" s="119"/>
      <c r="G40" s="119"/>
      <c r="H40" s="119"/>
      <c r="I40" s="44" t="s">
        <v>75</v>
      </c>
      <c r="J40" s="119"/>
      <c r="K40" s="119"/>
      <c r="L40" s="44" t="s">
        <v>76</v>
      </c>
      <c r="M40" s="119"/>
      <c r="N40" s="119"/>
      <c r="O40" s="44" t="s">
        <v>77</v>
      </c>
      <c r="P40" s="111" t="s">
        <v>78</v>
      </c>
      <c r="Q40" s="111"/>
      <c r="R40" s="111"/>
      <c r="S40" s="111"/>
      <c r="T40" s="111"/>
      <c r="U40" s="112" t="str">
        <f>W35</f>
        <v>０</v>
      </c>
      <c r="V40" s="113"/>
      <c r="W40" s="113"/>
      <c r="X40" s="113"/>
      <c r="Y40" s="113"/>
      <c r="Z40" s="113"/>
      <c r="AA40" s="113"/>
      <c r="AB40" s="113"/>
      <c r="AC40" s="113"/>
      <c r="AD40" s="45" t="s">
        <v>89</v>
      </c>
    </row>
    <row r="41" spans="1:36" s="29" customFormat="1" ht="22.5" customHeight="1" x14ac:dyDescent="0.15">
      <c r="A41" s="120" t="s">
        <v>79</v>
      </c>
      <c r="B41" s="120"/>
      <c r="C41" s="120"/>
      <c r="D41" s="12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
      <c r="AF41" s="19"/>
      <c r="AG41" s="19"/>
      <c r="AH41" s="19"/>
    </row>
    <row r="42" spans="1:36" s="54" customFormat="1" ht="14.25" customHeight="1" x14ac:dyDescent="0.15">
      <c r="A42" s="108" t="s">
        <v>102</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10"/>
    </row>
    <row r="43" spans="1:36" s="54" customFormat="1" ht="42.95" customHeight="1" x14ac:dyDescent="0.15">
      <c r="A43" s="55"/>
      <c r="B43" s="114" t="s">
        <v>103</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5"/>
    </row>
    <row r="44" spans="1:36" s="19" customFormat="1" ht="17.25" customHeight="1" x14ac:dyDescent="0.15">
      <c r="A44" s="104" t="s">
        <v>120</v>
      </c>
      <c r="B44" s="105"/>
      <c r="C44" s="105"/>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x14ac:dyDescent="0.15">
      <c r="A45" s="106"/>
      <c r="B45" s="107"/>
      <c r="C45" s="107"/>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x14ac:dyDescent="0.15">
      <c r="A46" s="189"/>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1"/>
    </row>
    <row r="47" spans="1:36" s="19" customFormat="1" ht="33.6" customHeight="1" x14ac:dyDescent="0.15">
      <c r="AI47" s="61"/>
      <c r="AJ47" s="62"/>
    </row>
    <row r="48" spans="1:36" s="19"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I48" s="61"/>
      <c r="AJ48" s="62"/>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t="s">
        <v>105</v>
      </c>
      <c r="AI49" t="str">
        <f>"午前の部(第３回)　"&amp;AH49</f>
        <v>午前の部(第３回)　 25m自　由　形</v>
      </c>
      <c r="AJ49" s="63">
        <v>1</v>
      </c>
      <c r="AK49" s="19">
        <v>25</v>
      </c>
      <c r="AL49" s="19">
        <v>1800</v>
      </c>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t="s">
        <v>106</v>
      </c>
      <c r="AI50" t="str">
        <f t="shared" ref="AI50:AI67" si="0">"午前の部(第３回)　"&amp;AH50</f>
        <v>午前の部(第３回)　 50m自　由　形</v>
      </c>
      <c r="AJ50" s="64">
        <v>1</v>
      </c>
      <c r="AK50" s="19">
        <v>50</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t="s">
        <v>107</v>
      </c>
      <c r="AI51" t="str">
        <f t="shared" si="0"/>
        <v>午前の部(第３回)　100m自　由　形</v>
      </c>
      <c r="AJ51" s="63">
        <v>1</v>
      </c>
      <c r="AK51" s="19">
        <v>100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t="s">
        <v>108</v>
      </c>
      <c r="AI52" t="str">
        <f t="shared" si="0"/>
        <v>午前の部(第３回)　200m自　由　形</v>
      </c>
      <c r="AJ52" s="63">
        <v>1</v>
      </c>
      <c r="AK52" s="19">
        <v>200</v>
      </c>
      <c r="AL52" s="19">
        <v>1800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t="s">
        <v>126</v>
      </c>
      <c r="AI53" t="str">
        <f t="shared" si="0"/>
        <v>午前の部(第３回)　400m自　由　形</v>
      </c>
      <c r="AJ53" s="63">
        <v>1</v>
      </c>
      <c r="AK53" s="19">
        <v>400</v>
      </c>
      <c r="AL53" s="19">
        <v>3000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t="s">
        <v>109</v>
      </c>
      <c r="AI54" t="str">
        <f t="shared" si="0"/>
        <v>午前の部(第３回)　 25m背　泳　ぎ</v>
      </c>
      <c r="AJ54" s="64">
        <v>2</v>
      </c>
      <c r="AK54" s="19">
        <v>25</v>
      </c>
      <c r="AL54" s="19">
        <v>1800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t="s">
        <v>110</v>
      </c>
      <c r="AI55" t="str">
        <f t="shared" si="0"/>
        <v>午前の部(第３回)　 50m背　泳　ぎ</v>
      </c>
      <c r="AJ55" s="64">
        <v>2</v>
      </c>
      <c r="AK55" s="19">
        <v>50</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t="s">
        <v>111</v>
      </c>
      <c r="AI56" t="str">
        <f t="shared" si="0"/>
        <v>午前の部(第３回)　100m背　泳　ぎ</v>
      </c>
      <c r="AJ56" s="64">
        <v>2</v>
      </c>
      <c r="AK56" s="19">
        <v>100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t="s">
        <v>112</v>
      </c>
      <c r="AI57" t="str">
        <f t="shared" si="0"/>
        <v>午前の部(第３回)　200m背　泳　ぎ</v>
      </c>
      <c r="AJ57" s="64">
        <v>2</v>
      </c>
      <c r="AK57" s="19">
        <v>200</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t="s">
        <v>113</v>
      </c>
      <c r="AI58" t="str">
        <f t="shared" si="0"/>
        <v>午前の部(第３回)　 25m平　泳　ぎ</v>
      </c>
      <c r="AJ58" s="64">
        <v>3</v>
      </c>
      <c r="AK58" s="19">
        <v>25</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t="s">
        <v>114</v>
      </c>
      <c r="AI59" t="str">
        <f t="shared" si="0"/>
        <v>午前の部(第３回)　 50m平　泳　ぎ</v>
      </c>
      <c r="AJ59" s="64">
        <v>3</v>
      </c>
      <c r="AK59" s="19">
        <v>50</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t="s">
        <v>115</v>
      </c>
      <c r="AI60" t="str">
        <f t="shared" si="0"/>
        <v>午前の部(第３回)　100m平　泳　ぎ</v>
      </c>
      <c r="AJ60" s="64">
        <v>3</v>
      </c>
      <c r="AK60" s="19">
        <v>100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t="s">
        <v>116</v>
      </c>
      <c r="AI61" t="str">
        <f t="shared" si="0"/>
        <v>午前の部(第３回)　200m平　泳　ぎ</v>
      </c>
      <c r="AJ61" s="64">
        <v>3</v>
      </c>
      <c r="AK61" s="19">
        <v>200</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t="s">
        <v>52</v>
      </c>
      <c r="AI62" t="str">
        <f t="shared" si="0"/>
        <v>午前の部(第３回)　 25mバタフライ</v>
      </c>
      <c r="AJ62" s="64">
        <v>4</v>
      </c>
      <c r="AK62" s="19">
        <v>25</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t="s">
        <v>50</v>
      </c>
      <c r="AI63" t="str">
        <f t="shared" si="0"/>
        <v>午前の部(第３回)　 50mバタフライ</v>
      </c>
      <c r="AJ63" s="64">
        <v>4</v>
      </c>
      <c r="AK63" s="19">
        <v>50</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t="s">
        <v>49</v>
      </c>
      <c r="AI64" t="str">
        <f t="shared" si="0"/>
        <v>午前の部(第３回)　100mバタフライ</v>
      </c>
      <c r="AJ64" s="64">
        <v>4</v>
      </c>
      <c r="AK64" s="19">
        <v>100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t="s">
        <v>53</v>
      </c>
      <c r="AI65" t="str">
        <f t="shared" si="0"/>
        <v>午前の部(第３回)　200mバタフライ</v>
      </c>
      <c r="AJ65" s="64">
        <v>4</v>
      </c>
      <c r="AK65" s="19">
        <v>200</v>
      </c>
      <c r="AL65" s="19">
        <v>1800</v>
      </c>
    </row>
    <row r="66" spans="1:38" x14ac:dyDescent="0.15">
      <c r="AH66" t="s">
        <v>117</v>
      </c>
      <c r="AI66" t="str">
        <f t="shared" si="0"/>
        <v>午前の部(第３回)　100m個人メドレー</v>
      </c>
      <c r="AJ66" s="64">
        <v>5</v>
      </c>
      <c r="AK66" s="19">
        <v>100</v>
      </c>
      <c r="AL66" s="19">
        <v>1800</v>
      </c>
    </row>
    <row r="67" spans="1:38" x14ac:dyDescent="0.15">
      <c r="AH67" s="5" t="s">
        <v>118</v>
      </c>
      <c r="AI67" s="5" t="str">
        <f t="shared" si="0"/>
        <v>午前の部(第３回)　200m個人メドレー</v>
      </c>
      <c r="AJ67" s="74">
        <v>5</v>
      </c>
      <c r="AK67" s="67">
        <v>200</v>
      </c>
      <c r="AL67" s="67">
        <v>1800</v>
      </c>
    </row>
    <row r="68" spans="1:38" x14ac:dyDescent="0.15">
      <c r="AH68" t="s">
        <v>105</v>
      </c>
      <c r="AI68" t="str">
        <f>"午後の部(第４回)　"&amp;AH68</f>
        <v>午後の部(第４回)　 25m自　由　形</v>
      </c>
      <c r="AJ68" s="63">
        <v>11</v>
      </c>
      <c r="AK68" s="19">
        <v>25</v>
      </c>
      <c r="AL68" s="19">
        <v>1800</v>
      </c>
    </row>
    <row r="69" spans="1:38" x14ac:dyDescent="0.15">
      <c r="AH69" t="s">
        <v>106</v>
      </c>
      <c r="AI69" t="str">
        <f t="shared" ref="AI69:AI87" si="1">"午後の部(第４回)　"&amp;AH69</f>
        <v>午後の部(第４回)　 50m自　由　形</v>
      </c>
      <c r="AJ69" s="64">
        <v>11</v>
      </c>
      <c r="AK69" s="19">
        <v>50</v>
      </c>
      <c r="AL69" s="19">
        <v>1800</v>
      </c>
    </row>
    <row r="70" spans="1:38" x14ac:dyDescent="0.15">
      <c r="AH70" t="s">
        <v>107</v>
      </c>
      <c r="AI70" t="str">
        <f t="shared" si="1"/>
        <v>午後の部(第４回)　100m自　由　形</v>
      </c>
      <c r="AJ70" s="63">
        <v>11</v>
      </c>
      <c r="AK70" s="19">
        <v>100</v>
      </c>
      <c r="AL70" s="19">
        <v>1800</v>
      </c>
    </row>
    <row r="71" spans="1:38" x14ac:dyDescent="0.15">
      <c r="AH71" t="s">
        <v>108</v>
      </c>
      <c r="AI71" t="str">
        <f t="shared" si="1"/>
        <v>午後の部(第４回)　200m自　由　形</v>
      </c>
      <c r="AJ71" s="63">
        <v>11</v>
      </c>
      <c r="AK71" s="19">
        <v>200</v>
      </c>
      <c r="AL71" s="19">
        <v>1800</v>
      </c>
    </row>
    <row r="72" spans="1:38" x14ac:dyDescent="0.15">
      <c r="AH72" t="s">
        <v>132</v>
      </c>
      <c r="AI72" t="str">
        <f t="shared" si="1"/>
        <v>午後の部(第４回)　800m自　由　形</v>
      </c>
      <c r="AJ72" s="63">
        <v>11</v>
      </c>
      <c r="AK72" s="19">
        <v>800</v>
      </c>
      <c r="AL72" s="19">
        <v>5000</v>
      </c>
    </row>
    <row r="73" spans="1:38" x14ac:dyDescent="0.15">
      <c r="AH73" t="s">
        <v>109</v>
      </c>
      <c r="AI73" t="str">
        <f t="shared" si="1"/>
        <v>午後の部(第４回)　 25m背　泳　ぎ</v>
      </c>
      <c r="AJ73" s="64">
        <v>12</v>
      </c>
      <c r="AK73" s="19">
        <v>25</v>
      </c>
      <c r="AL73" s="19">
        <v>1800</v>
      </c>
    </row>
    <row r="74" spans="1:38" x14ac:dyDescent="0.15">
      <c r="AH74" t="s">
        <v>110</v>
      </c>
      <c r="AI74" t="str">
        <f t="shared" si="1"/>
        <v>午後の部(第４回)　 50m背　泳　ぎ</v>
      </c>
      <c r="AJ74" s="64">
        <v>12</v>
      </c>
      <c r="AK74" s="19">
        <v>50</v>
      </c>
      <c r="AL74" s="19">
        <v>1800</v>
      </c>
    </row>
    <row r="75" spans="1:38" x14ac:dyDescent="0.15">
      <c r="AH75" t="s">
        <v>111</v>
      </c>
      <c r="AI75" t="str">
        <f t="shared" si="1"/>
        <v>午後の部(第４回)　100m背　泳　ぎ</v>
      </c>
      <c r="AJ75" s="64">
        <v>12</v>
      </c>
      <c r="AK75" s="19">
        <v>100</v>
      </c>
      <c r="AL75" s="19">
        <v>1800</v>
      </c>
    </row>
    <row r="76" spans="1:38" x14ac:dyDescent="0.15">
      <c r="AH76" t="s">
        <v>112</v>
      </c>
      <c r="AI76" t="str">
        <f t="shared" si="1"/>
        <v>午後の部(第４回)　200m背　泳　ぎ</v>
      </c>
      <c r="AJ76" s="64">
        <v>12</v>
      </c>
      <c r="AK76" s="19">
        <v>200</v>
      </c>
      <c r="AL76" s="19">
        <v>1800</v>
      </c>
    </row>
    <row r="77" spans="1:38" x14ac:dyDescent="0.15">
      <c r="AH77" t="s">
        <v>113</v>
      </c>
      <c r="AI77" t="str">
        <f t="shared" si="1"/>
        <v>午後の部(第４回)　 25m平　泳　ぎ</v>
      </c>
      <c r="AJ77" s="64">
        <v>13</v>
      </c>
      <c r="AK77" s="19">
        <v>25</v>
      </c>
      <c r="AL77" s="19">
        <v>1800</v>
      </c>
    </row>
    <row r="78" spans="1:38" x14ac:dyDescent="0.15">
      <c r="AH78" t="s">
        <v>114</v>
      </c>
      <c r="AI78" t="str">
        <f t="shared" si="1"/>
        <v>午後の部(第４回)　 50m平　泳　ぎ</v>
      </c>
      <c r="AJ78" s="64">
        <v>13</v>
      </c>
      <c r="AK78" s="19">
        <v>50</v>
      </c>
      <c r="AL78" s="19">
        <v>1800</v>
      </c>
    </row>
    <row r="79" spans="1:38" x14ac:dyDescent="0.15">
      <c r="AH79" t="s">
        <v>115</v>
      </c>
      <c r="AI79" t="str">
        <f t="shared" si="1"/>
        <v>午後の部(第４回)　100m平　泳　ぎ</v>
      </c>
      <c r="AJ79" s="64">
        <v>13</v>
      </c>
      <c r="AK79" s="19">
        <v>100</v>
      </c>
      <c r="AL79" s="19">
        <v>1800</v>
      </c>
    </row>
    <row r="80" spans="1:38" x14ac:dyDescent="0.15">
      <c r="AH80" t="s">
        <v>116</v>
      </c>
      <c r="AI80" t="str">
        <f t="shared" si="1"/>
        <v>午後の部(第４回)　200m平　泳　ぎ</v>
      </c>
      <c r="AJ80" s="64">
        <v>13</v>
      </c>
      <c r="AK80" s="19">
        <v>200</v>
      </c>
      <c r="AL80" s="19">
        <v>1800</v>
      </c>
    </row>
    <row r="81" spans="34:38" x14ac:dyDescent="0.15">
      <c r="AH81" t="s">
        <v>52</v>
      </c>
      <c r="AI81" t="str">
        <f t="shared" si="1"/>
        <v>午後の部(第４回)　 25mバタフライ</v>
      </c>
      <c r="AJ81" s="64">
        <v>14</v>
      </c>
      <c r="AK81" s="19">
        <v>25</v>
      </c>
      <c r="AL81" s="19">
        <v>1800</v>
      </c>
    </row>
    <row r="82" spans="34:38" x14ac:dyDescent="0.15">
      <c r="AH82" t="s">
        <v>50</v>
      </c>
      <c r="AI82" t="str">
        <f t="shared" si="1"/>
        <v>午後の部(第４回)　 50mバタフライ</v>
      </c>
      <c r="AJ82" s="64">
        <v>14</v>
      </c>
      <c r="AK82" s="19">
        <v>50</v>
      </c>
      <c r="AL82" s="19">
        <v>1800</v>
      </c>
    </row>
    <row r="83" spans="34:38" x14ac:dyDescent="0.15">
      <c r="AH83" t="s">
        <v>49</v>
      </c>
      <c r="AI83" t="str">
        <f t="shared" si="1"/>
        <v>午後の部(第４回)　100mバタフライ</v>
      </c>
      <c r="AJ83" s="64">
        <v>14</v>
      </c>
      <c r="AK83" s="19">
        <v>100</v>
      </c>
      <c r="AL83" s="19">
        <v>1800</v>
      </c>
    </row>
    <row r="84" spans="34:38" x14ac:dyDescent="0.15">
      <c r="AH84" t="s">
        <v>53</v>
      </c>
      <c r="AI84" t="str">
        <f t="shared" si="1"/>
        <v>午後の部(第４回)　200mバタフライ</v>
      </c>
      <c r="AJ84" s="64">
        <v>14</v>
      </c>
      <c r="AK84" s="19">
        <v>200</v>
      </c>
      <c r="AL84" s="19">
        <v>1800</v>
      </c>
    </row>
    <row r="85" spans="34:38" x14ac:dyDescent="0.15">
      <c r="AH85" t="s">
        <v>117</v>
      </c>
      <c r="AI85" t="str">
        <f t="shared" si="1"/>
        <v>午後の部(第４回)　100m個人メドレー</v>
      </c>
      <c r="AJ85" s="64">
        <v>15</v>
      </c>
      <c r="AK85" s="19">
        <v>100</v>
      </c>
      <c r="AL85" s="19">
        <v>1800</v>
      </c>
    </row>
    <row r="86" spans="34:38" x14ac:dyDescent="0.15">
      <c r="AH86" t="s">
        <v>128</v>
      </c>
      <c r="AI86" t="str">
        <f t="shared" si="1"/>
        <v>午後の部(第４回)　200m個人メドレー</v>
      </c>
      <c r="AJ86" s="64">
        <v>15</v>
      </c>
      <c r="AK86" s="19">
        <v>200</v>
      </c>
      <c r="AL86" s="19">
        <v>1800</v>
      </c>
    </row>
    <row r="87" spans="34:38" x14ac:dyDescent="0.15">
      <c r="AH87" s="5" t="s">
        <v>136</v>
      </c>
      <c r="AI87" s="5" t="str">
        <f t="shared" si="1"/>
        <v>午後の部(第４回)　400m個人メドレー</v>
      </c>
      <c r="AJ87" s="74">
        <v>15</v>
      </c>
      <c r="AK87" s="67">
        <v>400</v>
      </c>
      <c r="AL87" s="67">
        <v>3000</v>
      </c>
    </row>
  </sheetData>
  <sheetProtection algorithmName="SHA-512" hashValue="VaSr5SbDo4oPvfdK85NMuIh2QCJEnkQx2AVlL8FhCyEtmz4RG1u0LVUOUEg61AaCjYfdqG/5Od9jeise2Nuk3w==" saltValue="eOW7pJZCZmW4B92jd1q5kA==" spinCount="100000" sheet="1" selectLockedCells="1"/>
  <mergeCells count="81">
    <mergeCell ref="W35:AC35"/>
    <mergeCell ref="Q30:R30"/>
    <mergeCell ref="Q34:R34"/>
    <mergeCell ref="S30:T30"/>
    <mergeCell ref="S34:T34"/>
    <mergeCell ref="Q33:R33"/>
    <mergeCell ref="S33:T33"/>
    <mergeCell ref="Q32:R32"/>
    <mergeCell ref="S32:T32"/>
    <mergeCell ref="W34:AC34"/>
    <mergeCell ref="W33:AC33"/>
    <mergeCell ref="A34:F34"/>
    <mergeCell ref="L26:N26"/>
    <mergeCell ref="L27:N27"/>
    <mergeCell ref="A16:F16"/>
    <mergeCell ref="A35:V35"/>
    <mergeCell ref="A30:F33"/>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imeMode="on"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$AI$47:$AI$88</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x14ac:dyDescent="0.15">
      <c r="A1" s="212" t="s">
        <v>80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15">
      <c r="A3" s="75"/>
      <c r="B3" s="77"/>
      <c r="C3" s="78"/>
      <c r="D3" s="78"/>
      <c r="E3" s="78"/>
      <c r="F3" s="78"/>
      <c r="G3" s="78"/>
      <c r="H3" s="78"/>
      <c r="I3" s="75"/>
      <c r="J3" s="213" t="s">
        <v>95</v>
      </c>
      <c r="K3" s="213"/>
      <c r="L3" s="213"/>
      <c r="M3" s="213"/>
      <c r="N3" s="213"/>
      <c r="O3" s="213"/>
      <c r="P3" s="213"/>
      <c r="Q3" s="213"/>
      <c r="R3" s="213"/>
      <c r="S3" s="213"/>
      <c r="T3" s="213"/>
      <c r="U3" s="213"/>
      <c r="V3" s="213"/>
      <c r="W3" s="213"/>
      <c r="X3" s="213"/>
    </row>
    <row r="4" spans="1:25" ht="7.9" customHeight="1" x14ac:dyDescent="0.15">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122</v>
      </c>
      <c r="W5" s="215"/>
      <c r="X5" s="79"/>
    </row>
    <row r="6" spans="1:25" ht="14.25" customHeight="1" x14ac:dyDescent="0.15">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15">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15">
      <c r="A8" s="83"/>
      <c r="B8" s="84"/>
      <c r="C8" s="216">
        <f>大会申込書!AI6</f>
        <v>45731</v>
      </c>
      <c r="D8" s="216"/>
      <c r="E8" s="216"/>
      <c r="F8" s="216"/>
      <c r="G8" s="216"/>
      <c r="H8" s="216"/>
      <c r="I8" s="216"/>
      <c r="J8" s="216"/>
      <c r="K8" s="216"/>
      <c r="L8" s="216"/>
      <c r="M8" s="216"/>
      <c r="N8" s="216"/>
      <c r="O8" s="217" t="str">
        <f>IF(大会申込書!G21="","",LEFT(大会申込書!G21,9))</f>
        <v/>
      </c>
      <c r="P8" s="217"/>
      <c r="Q8" s="217"/>
      <c r="R8" s="217"/>
      <c r="S8" s="217"/>
      <c r="T8" s="217"/>
      <c r="U8" s="217"/>
      <c r="V8" s="217"/>
      <c r="W8" s="85"/>
      <c r="X8" s="83"/>
      <c r="Y8" s="83"/>
    </row>
    <row r="9" spans="1:25" s="86" customFormat="1" ht="47.25" customHeight="1" x14ac:dyDescent="0.15">
      <c r="A9" s="83"/>
      <c r="B9" s="87"/>
      <c r="C9" s="218">
        <f>大会申込書!T15</f>
        <v>0</v>
      </c>
      <c r="D9" s="218"/>
      <c r="E9" s="218"/>
      <c r="F9" s="218"/>
      <c r="G9" s="218"/>
      <c r="H9" s="218"/>
      <c r="I9" s="219" t="str">
        <f>IF(大会申込書!G21="","",MID(大会申込書!G21,11,20))</f>
        <v/>
      </c>
      <c r="J9" s="219"/>
      <c r="K9" s="219"/>
      <c r="L9" s="219"/>
      <c r="M9" s="219"/>
      <c r="N9" s="219"/>
      <c r="O9" s="219"/>
      <c r="P9" s="219"/>
      <c r="Q9" s="219"/>
      <c r="R9" s="219"/>
      <c r="S9" s="219"/>
      <c r="T9" s="219"/>
      <c r="U9" s="219"/>
      <c r="V9" s="219"/>
      <c r="W9" s="85"/>
      <c r="X9" s="83"/>
      <c r="Y9" s="83"/>
    </row>
    <row r="10" spans="1:25" s="86" customFormat="1" ht="18.600000000000001" customHeight="1" x14ac:dyDescent="0.3">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15">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15">
      <c r="A13" s="83"/>
      <c r="B13" s="84"/>
      <c r="C13" s="216" t="str">
        <f>IF(大会申込書!G22="","※※※※※※",大会申込書!AI6)</f>
        <v>※※※※※※</v>
      </c>
      <c r="D13" s="216"/>
      <c r="E13" s="216"/>
      <c r="F13" s="216"/>
      <c r="G13" s="216"/>
      <c r="H13" s="216"/>
      <c r="I13" s="216"/>
      <c r="J13" s="216"/>
      <c r="K13" s="216"/>
      <c r="L13" s="216"/>
      <c r="M13" s="216"/>
      <c r="N13" s="216"/>
      <c r="O13" s="217" t="str">
        <f>IF(大会申込書!G22="","※※※※※",LEFT(大会申込書!G22,9))</f>
        <v>※※※※※</v>
      </c>
      <c r="P13" s="217"/>
      <c r="Q13" s="217"/>
      <c r="R13" s="217"/>
      <c r="S13" s="217"/>
      <c r="T13" s="217"/>
      <c r="U13" s="217"/>
      <c r="V13" s="217"/>
      <c r="W13" s="85"/>
      <c r="X13" s="83"/>
      <c r="Y13" s="83"/>
    </row>
    <row r="14" spans="1:25" s="86" customFormat="1" ht="47.25" customHeight="1" x14ac:dyDescent="0.15">
      <c r="A14" s="83"/>
      <c r="B14" s="87"/>
      <c r="C14" s="218" t="str">
        <f>IF(大会申込書!G22="","※※",大会申込書!T15)</f>
        <v>※※</v>
      </c>
      <c r="D14" s="218"/>
      <c r="E14" s="218"/>
      <c r="F14" s="218"/>
      <c r="G14" s="218"/>
      <c r="H14" s="218"/>
      <c r="I14" s="219" t="str">
        <f>IF(大会申込書!G22="","※※※※※※",MID(大会申込書!G22,11,20))</f>
        <v>※※※※※※</v>
      </c>
      <c r="J14" s="219"/>
      <c r="K14" s="219"/>
      <c r="L14" s="219"/>
      <c r="M14" s="219"/>
      <c r="N14" s="219"/>
      <c r="O14" s="219"/>
      <c r="P14" s="219"/>
      <c r="Q14" s="219"/>
      <c r="R14" s="219"/>
      <c r="S14" s="219"/>
      <c r="T14" s="219"/>
      <c r="U14" s="219"/>
      <c r="V14" s="219"/>
      <c r="W14" s="85"/>
      <c r="X14" s="83"/>
      <c r="Y14" s="83"/>
    </row>
    <row r="15" spans="1:25" s="86" customFormat="1" ht="18.600000000000001" customHeight="1" x14ac:dyDescent="0.3">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9"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なみはやマスターズ公認記録会２０２５</v>
      </c>
      <c r="B2" s="3">
        <f>大会申込書!AK6</f>
        <v>45700</v>
      </c>
      <c r="C2" t="s">
        <v>135</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1" max="1" width="5.7109375"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13</v>
      </c>
      <c r="E1" s="220"/>
      <c r="F1" s="220"/>
      <c r="G1" s="220" t="s">
        <v>14</v>
      </c>
      <c r="H1" s="220"/>
      <c r="I1" s="220"/>
      <c r="J1" t="s">
        <v>129</v>
      </c>
    </row>
    <row r="2" spans="1:24" s="4" customFormat="1" x14ac:dyDescent="0.15">
      <c r="A2" s="4" t="s">
        <v>16</v>
      </c>
      <c r="B2" s="4" t="s">
        <v>51</v>
      </c>
      <c r="C2" s="4" t="s">
        <v>7</v>
      </c>
      <c r="D2" s="4" t="s">
        <v>4</v>
      </c>
      <c r="E2" s="4" t="s">
        <v>5</v>
      </c>
      <c r="F2" s="4" t="s">
        <v>6</v>
      </c>
      <c r="G2" s="4" t="s">
        <v>4</v>
      </c>
      <c r="H2" s="4" t="s">
        <v>5</v>
      </c>
      <c r="I2" s="4" t="s">
        <v>6</v>
      </c>
      <c r="J2" s="4" t="s">
        <v>4</v>
      </c>
      <c r="K2" s="4" t="s">
        <v>5</v>
      </c>
      <c r="L2" s="4" t="s">
        <v>130</v>
      </c>
      <c r="M2" s="4" t="s">
        <v>6</v>
      </c>
      <c r="N2" s="4" t="s">
        <v>15</v>
      </c>
      <c r="O2" s="4" t="s">
        <v>8</v>
      </c>
      <c r="P2" s="4" t="s">
        <v>9</v>
      </c>
      <c r="Q2" s="4" t="s">
        <v>10</v>
      </c>
      <c r="R2" s="4" t="s">
        <v>11</v>
      </c>
      <c r="S2" s="4" t="s">
        <v>12</v>
      </c>
      <c r="T2" s="4" t="s">
        <v>90</v>
      </c>
      <c r="U2" s="4" t="s">
        <v>91</v>
      </c>
      <c r="V2" s="4" t="s">
        <v>92</v>
      </c>
      <c r="W2" s="4" t="s">
        <v>93</v>
      </c>
      <c r="X2" s="4" t="s">
        <v>101</v>
      </c>
    </row>
    <row r="3" spans="1:24" x14ac:dyDescent="0.15">
      <c r="B3" s="1" t="str">
        <f>大会申込書!AH9</f>
        <v>609999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609999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sqref="A1:X1"/>
    </sheetView>
  </sheetViews>
  <sheetFormatPr defaultColWidth="8.85546875" defaultRowHeight="12" x14ac:dyDescent="0.15"/>
  <cols>
    <col min="1" max="1" width="7.28515625" customWidth="1"/>
    <col min="2" max="2" width="4.85546875" customWidth="1"/>
    <col min="3" max="3" width="14" customWidth="1"/>
    <col min="4" max="4" width="11.85546875" style="7" bestFit="1" customWidth="1"/>
    <col min="6" max="6" width="11.28515625" customWidth="1"/>
    <col min="7" max="7" width="15.5703125" customWidth="1"/>
    <col min="9" max="9" width="9.7109375" bestFit="1" customWidth="1"/>
  </cols>
  <sheetData>
    <row r="1" spans="1:9" s="4" customFormat="1" x14ac:dyDescent="0.15">
      <c r="A1" s="12" t="s">
        <v>22</v>
      </c>
      <c r="B1" s="12" t="s">
        <v>23</v>
      </c>
      <c r="C1" s="12" t="s">
        <v>26</v>
      </c>
      <c r="D1" s="12" t="s">
        <v>25</v>
      </c>
      <c r="E1" s="12" t="s">
        <v>27</v>
      </c>
      <c r="F1" s="12" t="s">
        <v>98</v>
      </c>
      <c r="G1" s="12" t="s">
        <v>99</v>
      </c>
    </row>
    <row r="2" spans="1:9" x14ac:dyDescent="0.15">
      <c r="A2">
        <v>1</v>
      </c>
      <c r="B2">
        <f>IF(大会申込書!T15="男子",0,5)</f>
        <v>5</v>
      </c>
      <c r="C2" t="str">
        <f>大会申込書!AI19</f>
        <v>　</v>
      </c>
      <c r="E2" s="1" t="str">
        <f>団体!$B$3</f>
        <v>609999</v>
      </c>
      <c r="F2" s="3">
        <f>大会申込書!G15</f>
        <v>0</v>
      </c>
      <c r="G2" t="str">
        <f>大会申込書!AI17</f>
        <v xml:space="preserve"> </v>
      </c>
      <c r="I2">
        <f>YEAR(大会申込書!E6)-YEAR(F2)</f>
        <v>125</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2022-09-09T00:41:42Z</cp:lastPrinted>
  <dcterms:created xsi:type="dcterms:W3CDTF">2003-04-18T11:12:20Z</dcterms:created>
  <dcterms:modified xsi:type="dcterms:W3CDTF">2024-11-21T02:34:09Z</dcterms:modified>
</cp:coreProperties>
</file>