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mie＆kakko23\Desktop\"/>
    </mc:Choice>
  </mc:AlternateContent>
  <xr:revisionPtr revIDLastSave="0" documentId="13_ncr:1_{4E3E3A1F-2158-41D9-9570-6F25E7CB86A1}" xr6:coauthVersionLast="47" xr6:coauthVersionMax="47" xr10:uidLastSave="{00000000-0000-0000-0000-000000000000}"/>
  <workbookProtection workbookAlgorithmName="SHA-512" workbookHashValue="OZjTVfRsfhlQwVHtkejV5YxAjUSGbWd1y7RNqg0+CIZN5LEz8pynz6hjo5hTXxf5BzIN80CsRC9Uhr5YUOPeVw==" workbookSaltValue="++MNFYBkTRYbGQonmOQMQA==" workbookSpinCount="100000" lockStructure="1"/>
  <bookViews>
    <workbookView xWindow="9285" yWindow="555" windowWidth="13680" windowHeight="14520" tabRatio="513" xr2:uid="{00000000-000D-0000-FFFF-FFFF00000000}"/>
  </bookViews>
  <sheets>
    <sheet name="大会申込書" sheetId="18" r:id="rId1"/>
    <sheet name="個人申込書" sheetId="20" r:id="rId2"/>
    <sheet name="メール" sheetId="9" state="hidden" r:id="rId3"/>
    <sheet name="団体" sheetId="7" state="hidden" r:id="rId4"/>
    <sheet name="所属1" sheetId="11" state="hidden" r:id="rId5"/>
    <sheet name="選手" sheetId="12" state="hidden" r:id="rId6"/>
    <sheet name="エントリー" sheetId="13" state="hidden" r:id="rId7"/>
    <sheet name="チーム" sheetId="16" state="hidden" r:id="rId8"/>
  </sheets>
  <definedNames>
    <definedName name="_xlnm.Print_Area" localSheetId="1">個人申込書!$A$1:$X$17</definedName>
    <definedName name="_xlnm.Print_Area" localSheetId="0">大会申込書!$A$1:$AD$51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7" l="1"/>
  <c r="P3" i="7"/>
  <c r="N3" i="7"/>
  <c r="W38" i="18"/>
  <c r="W36" i="18"/>
  <c r="W37" i="18"/>
  <c r="G30" i="18"/>
  <c r="AM25" i="18"/>
  <c r="AM24" i="18"/>
  <c r="AK25" i="18"/>
  <c r="AK24" i="18"/>
  <c r="W34" i="18"/>
  <c r="AI68" i="18"/>
  <c r="AI67" i="18"/>
  <c r="AI66" i="18"/>
  <c r="AI65" i="18"/>
  <c r="AI64" i="18"/>
  <c r="AI63" i="18"/>
  <c r="AI62" i="18"/>
  <c r="AI61" i="18"/>
  <c r="AI60" i="18"/>
  <c r="AI59" i="18"/>
  <c r="AI58" i="18"/>
  <c r="AI57" i="18"/>
  <c r="AI56" i="18"/>
  <c r="AI55" i="18"/>
  <c r="AI54" i="18"/>
  <c r="AI69" i="18"/>
  <c r="J3" i="20"/>
  <c r="AA18" i="18"/>
  <c r="D2" i="12" s="1"/>
  <c r="E2" i="12" s="1"/>
  <c r="I14" i="20"/>
  <c r="I9" i="20"/>
  <c r="B2" i="11"/>
  <c r="C2" i="11"/>
  <c r="C3" i="7" s="1"/>
  <c r="M3" i="7"/>
  <c r="C14" i="20"/>
  <c r="O13" i="20"/>
  <c r="C13" i="20"/>
  <c r="C9" i="20"/>
  <c r="O8" i="20"/>
  <c r="C8" i="20"/>
  <c r="AI20" i="18"/>
  <c r="B5" i="20" s="1"/>
  <c r="AJ22" i="18"/>
  <c r="L30" i="18" s="1"/>
  <c r="AA3" i="7"/>
  <c r="H2" i="12"/>
  <c r="AI22" i="18"/>
  <c r="C2" i="12" s="1"/>
  <c r="V3" i="7"/>
  <c r="U3" i="7"/>
  <c r="Z3" i="7"/>
  <c r="Y3" i="7"/>
  <c r="X3" i="7"/>
  <c r="W3" i="7"/>
  <c r="T3" i="7"/>
  <c r="S3" i="7"/>
  <c r="R3" i="7"/>
  <c r="A2" i="9"/>
  <c r="A3" i="18"/>
  <c r="L29" i="18"/>
  <c r="E3" i="7" s="1"/>
  <c r="G29" i="18"/>
  <c r="D3" i="7" s="1"/>
  <c r="AL25" i="18"/>
  <c r="AL24" i="18"/>
  <c r="B3" i="7"/>
  <c r="A2" i="11" s="1"/>
  <c r="B2" i="12"/>
  <c r="AH25" i="18"/>
  <c r="AH24" i="18"/>
  <c r="V30" i="18" l="1"/>
  <c r="Q35" i="18" s="1"/>
  <c r="G3" i="7"/>
  <c r="AJ25" i="18"/>
  <c r="B3" i="13" s="1"/>
  <c r="F3" i="13" s="1"/>
  <c r="AJ24" i="18"/>
  <c r="B2" i="13" s="1"/>
  <c r="D2" i="13" s="1"/>
  <c r="AI25" i="18"/>
  <c r="AI24" i="18"/>
  <c r="W39" i="18" s="1"/>
  <c r="Q3" i="7" s="1"/>
  <c r="G2" i="12"/>
  <c r="I2" i="12"/>
  <c r="F3" i="7"/>
  <c r="H3" i="7"/>
  <c r="V29" i="18"/>
  <c r="I3" i="7" l="1"/>
  <c r="W35" i="18"/>
  <c r="C3" i="13"/>
  <c r="G3" i="13"/>
  <c r="A3" i="13"/>
  <c r="D3" i="13"/>
  <c r="G2" i="13"/>
  <c r="A2" i="13"/>
  <c r="C2" i="13"/>
  <c r="F2" i="13"/>
  <c r="L2" i="13" l="1"/>
  <c r="U45" i="18"/>
</calcChain>
</file>

<file path=xl/sharedStrings.xml><?xml version="1.0" encoding="utf-8"?>
<sst xmlns="http://schemas.openxmlformats.org/spreadsheetml/2006/main" count="190" uniqueCount="148">
  <si>
    <t>〒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</si>
  <si>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</si>
  <si>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</si>
  <si>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</si>
  <si>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</si>
  <si>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</si>
  <si>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</si>
  <si>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</si>
  <si>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郵便番号</t>
    <rPh sb="0" eb="4">
      <t>ユウビンバンゴウ</t>
    </rPh>
    <phoneticPr fontId="2"/>
  </si>
  <si>
    <t>住所１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</si>
  <si>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</si>
  <si>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</si>
  <si>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参加人数</t>
    <rPh sb="0" eb="2">
      <t>サンカ</t>
    </rPh>
    <rPh sb="2" eb="4">
      <t>ニンズウ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</si>
  <si>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</si>
  <si>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入金金額</t>
    <rPh sb="0" eb="2">
      <t>ニュウキン</t>
    </rPh>
    <rPh sb="2" eb="4">
      <t>キンガク</t>
    </rPh>
    <phoneticPr fontId="2"/>
  </si>
  <si>
    <t>No</t>
    <phoneticPr fontId="2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</si>
  <si>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</si>
  <si>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</si>
  <si>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</si>
  <si>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</si>
  <si>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</si>
  <si>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選手No</t>
    <rPh sb="0" eb="2">
      <t>センシュ</t>
    </rPh>
    <phoneticPr fontId="2"/>
  </si>
  <si>
    <t>性別</t>
    <rPh sb="0" eb="2">
      <t>セイベツ</t>
    </rPh>
    <phoneticPr fontId="2"/>
  </si>
  <si>
    <t>区分No</t>
    <rPh sb="0" eb="2">
      <t>クブン</t>
    </rPh>
    <phoneticPr fontId="2"/>
  </si>
  <si>
    <t>JASF</t>
    <phoneticPr fontId="2"/>
  </si>
  <si>
    <t>氏名2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</si>
  <si>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</si>
  <si>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</si>
  <si>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</si>
  <si>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オープン</t>
    <phoneticPr fontId="2"/>
  </si>
  <si>
    <t>エントリータイム</t>
    <phoneticPr fontId="2"/>
  </si>
  <si>
    <t>大会名</t>
    <rPh sb="0" eb="2">
      <t>タイカイ</t>
    </rPh>
    <rPh sb="2" eb="3">
      <t>メイ</t>
    </rPh>
    <phoneticPr fontId="2"/>
  </si>
  <si>
    <t>訂正締切日</t>
    <rPh sb="0" eb="2">
      <t>テイセイ</t>
    </rPh>
    <rPh sb="2" eb="5">
      <t>シメキリビ</t>
    </rPh>
    <phoneticPr fontId="2"/>
  </si>
  <si>
    <t>返信宛先</t>
    <rPh sb="0" eb="2">
      <t>ヘンシン</t>
    </rPh>
    <rPh sb="2" eb="4">
      <t>アテサキ</t>
    </rPh>
    <phoneticPr fontId="2"/>
  </si>
  <si>
    <t>泳者4No</t>
    <rPh sb="0" eb="2">
      <t>エイシャ</t>
    </rPh>
    <phoneticPr fontId="6"/>
  </si>
  <si>
    <t>泳者3No</t>
    <rPh sb="0" eb="2">
      <t>エイシャ</t>
    </rPh>
    <phoneticPr fontId="6"/>
  </si>
  <si>
    <t>泳者2No</t>
    <rPh sb="0" eb="2">
      <t>エイシャ</t>
    </rPh>
    <phoneticPr fontId="6"/>
  </si>
  <si>
    <t>泳者1No</t>
    <rPh sb="0" eb="2">
      <t>エイシャ</t>
    </rPh>
    <phoneticPr fontId="6"/>
  </si>
  <si>
    <t>距離</t>
    <rPh sb="0" eb="2">
      <t>キョリ</t>
    </rPh>
    <phoneticPr fontId="6"/>
  </si>
  <si>
    <t>種目No</t>
    <rPh sb="0" eb="2">
      <t>シュモク</t>
    </rPh>
    <phoneticPr fontId="6"/>
  </si>
  <si>
    <t>オープン</t>
    <phoneticPr fontId="6"/>
  </si>
  <si>
    <t>団体番号</t>
    <rPh sb="0" eb="2">
      <t>ダンタイ</t>
    </rPh>
    <rPh sb="2" eb="4">
      <t>バンゴウ</t>
    </rPh>
    <phoneticPr fontId="6"/>
  </si>
  <si>
    <t>エントリータイム</t>
    <phoneticPr fontId="6"/>
  </si>
  <si>
    <t>区分No</t>
    <rPh sb="0" eb="2">
      <t>クブン</t>
    </rPh>
    <phoneticPr fontId="6"/>
  </si>
  <si>
    <t>学種</t>
    <rPh sb="0" eb="1">
      <t>ガク</t>
    </rPh>
    <rPh sb="1" eb="2">
      <t>シュ</t>
    </rPh>
    <phoneticPr fontId="6"/>
  </si>
  <si>
    <t>チーム名カナ</t>
    <rPh sb="3" eb="4">
      <t>メイ</t>
    </rPh>
    <phoneticPr fontId="6"/>
  </si>
  <si>
    <t>チーム名</t>
    <rPh sb="3" eb="4">
      <t>メイ</t>
    </rPh>
    <phoneticPr fontId="6"/>
  </si>
  <si>
    <t>性別</t>
    <rPh sb="0" eb="2">
      <t>セイベツ</t>
    </rPh>
    <phoneticPr fontId="6"/>
  </si>
  <si>
    <t>100mバタフライ</t>
    <phoneticPr fontId="2"/>
  </si>
  <si>
    <t xml:space="preserve"> 50mバタフライ</t>
    <phoneticPr fontId="2"/>
  </si>
  <si>
    <t>チームID</t>
    <phoneticPr fontId="2"/>
  </si>
  <si>
    <t xml:space="preserve"> 25mバタフライ</t>
    <phoneticPr fontId="2"/>
  </si>
  <si>
    <t>200mバタフライ</t>
    <phoneticPr fontId="2"/>
  </si>
  <si>
    <t>※出場日ごとに申し込んでください</t>
    <rPh sb="1" eb="3">
      <t>シュツジョウ</t>
    </rPh>
    <rPh sb="3" eb="4">
      <t>ビ</t>
    </rPh>
    <rPh sb="7" eb="8">
      <t>モウ</t>
    </rPh>
    <rPh sb="9" eb="10">
      <t>コ</t>
    </rPh>
    <phoneticPr fontId="6"/>
  </si>
  <si>
    <t>申込情報</t>
    <rPh sb="0" eb="1">
      <t>モウ</t>
    </rPh>
    <rPh sb="1" eb="2">
      <t>コ</t>
    </rPh>
    <rPh sb="2" eb="4">
      <t>ジョウホウ</t>
    </rPh>
    <phoneticPr fontId="6"/>
  </si>
  <si>
    <t>ＴＥＬ</t>
    <phoneticPr fontId="6"/>
  </si>
  <si>
    <t>ＦＡＸ</t>
    <phoneticPr fontId="6"/>
  </si>
  <si>
    <t>携帯電話</t>
    <rPh sb="0" eb="2">
      <t>ケイタイ</t>
    </rPh>
    <rPh sb="2" eb="4">
      <t>デンワ</t>
    </rPh>
    <phoneticPr fontId="6"/>
  </si>
  <si>
    <t>大会当日緊急時の連絡先</t>
    <rPh sb="0" eb="2">
      <t>タイカイ</t>
    </rPh>
    <rPh sb="2" eb="4">
      <t>トウジツ</t>
    </rPh>
    <rPh sb="4" eb="6">
      <t>キンキュウ</t>
    </rPh>
    <rPh sb="6" eb="7">
      <t>ジ</t>
    </rPh>
    <rPh sb="8" eb="10">
      <t>レンラク</t>
    </rPh>
    <rPh sb="10" eb="11">
      <t>サキ</t>
    </rPh>
    <phoneticPr fontId="6"/>
  </si>
  <si>
    <t>申込数</t>
    <rPh sb="0" eb="2">
      <t>モウシコミ</t>
    </rPh>
    <rPh sb="2" eb="3">
      <t>スウ</t>
    </rPh>
    <phoneticPr fontId="6"/>
  </si>
  <si>
    <t>女　子</t>
    <rPh sb="0" eb="1">
      <t>オンナ</t>
    </rPh>
    <rPh sb="2" eb="3">
      <t>コ</t>
    </rPh>
    <phoneticPr fontId="6"/>
  </si>
  <si>
    <t>男　子</t>
    <rPh sb="0" eb="1">
      <t>オトコ</t>
    </rPh>
    <rPh sb="2" eb="3">
      <t>コ</t>
    </rPh>
    <phoneticPr fontId="6"/>
  </si>
  <si>
    <t>合　計</t>
    <rPh sb="0" eb="1">
      <t>ア</t>
    </rPh>
    <rPh sb="2" eb="3">
      <t>ケイ</t>
    </rPh>
    <phoneticPr fontId="6"/>
  </si>
  <si>
    <t>参　加　者　数</t>
    <rPh sb="0" eb="1">
      <t>マイ</t>
    </rPh>
    <rPh sb="2" eb="3">
      <t>カ</t>
    </rPh>
    <rPh sb="4" eb="5">
      <t>シャ</t>
    </rPh>
    <rPh sb="6" eb="7">
      <t>スウ</t>
    </rPh>
    <phoneticPr fontId="6"/>
  </si>
  <si>
    <t>名</t>
    <rPh sb="0" eb="1">
      <t>メイ</t>
    </rPh>
    <phoneticPr fontId="6"/>
  </si>
  <si>
    <t>参加種目数</t>
    <rPh sb="0" eb="2">
      <t>サンカ</t>
    </rPh>
    <rPh sb="2" eb="4">
      <t>シュモク</t>
    </rPh>
    <rPh sb="4" eb="5">
      <t>スウ</t>
    </rPh>
    <phoneticPr fontId="6"/>
  </si>
  <si>
    <t>種目</t>
    <rPh sb="0" eb="2">
      <t>シュモク</t>
    </rPh>
    <phoneticPr fontId="6"/>
  </si>
  <si>
    <t>申込金額</t>
    <rPh sb="0" eb="2">
      <t>モウシコミ</t>
    </rPh>
    <rPh sb="2" eb="4">
      <t>キンガク</t>
    </rPh>
    <phoneticPr fontId="6"/>
  </si>
  <si>
    <t>個人
種目</t>
    <rPh sb="0" eb="2">
      <t>コジン</t>
    </rPh>
    <rPh sb="3" eb="5">
      <t>シュモク</t>
    </rPh>
    <phoneticPr fontId="6"/>
  </si>
  <si>
    <t>円</t>
    <rPh sb="0" eb="1">
      <t>エン</t>
    </rPh>
    <phoneticPr fontId="6"/>
  </si>
  <si>
    <t>振込明細</t>
    <rPh sb="0" eb="2">
      <t>フリコミ</t>
    </rPh>
    <rPh sb="2" eb="4">
      <t>メイサイ</t>
    </rPh>
    <phoneticPr fontId="6"/>
  </si>
  <si>
    <t>　※振り込み手数料はチーム負担となります</t>
    <rPh sb="2" eb="3">
      <t>フ</t>
    </rPh>
    <rPh sb="4" eb="5">
      <t>コ</t>
    </rPh>
    <rPh sb="6" eb="9">
      <t>テスウリョウ</t>
    </rPh>
    <rPh sb="13" eb="15">
      <t>フタン</t>
    </rPh>
    <phoneticPr fontId="6"/>
  </si>
  <si>
    <t>振り込み日</t>
    <rPh sb="0" eb="1">
      <t>フ</t>
    </rPh>
    <rPh sb="2" eb="3">
      <t>コ</t>
    </rPh>
    <rPh sb="4" eb="5">
      <t>ビ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</si>
  <si>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</si>
  <si>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</si>
  <si>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</si>
  <si>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振込金額</t>
    <rPh sb="0" eb="2">
      <t>フリコミ</t>
    </rPh>
    <rPh sb="2" eb="4">
      <t>キンガク</t>
    </rPh>
    <phoneticPr fontId="6"/>
  </si>
  <si>
    <t>振込名義名</t>
    <rPh sb="0" eb="2">
      <t>フリコミ</t>
    </rPh>
    <rPh sb="2" eb="4">
      <t>メイギ</t>
    </rPh>
    <rPh sb="4" eb="5">
      <t>メイ</t>
    </rPh>
    <phoneticPr fontId="6"/>
  </si>
  <si>
    <t>氏　　名</t>
    <rPh sb="0" eb="1">
      <t>シ</t>
    </rPh>
    <rPh sb="3" eb="4">
      <t>ナ</t>
    </rPh>
    <phoneticPr fontId="6"/>
  </si>
  <si>
    <t>暦年齢</t>
    <rPh sb="0" eb="1">
      <t>コヨミ</t>
    </rPh>
    <rPh sb="1" eb="3">
      <t>ネンレイ</t>
    </rPh>
    <phoneticPr fontId="6"/>
  </si>
  <si>
    <t>種目①</t>
    <rPh sb="0" eb="2">
      <t>シュモク</t>
    </rPh>
    <phoneticPr fontId="6"/>
  </si>
  <si>
    <t>種目②</t>
    <rPh sb="0" eb="2">
      <t>シュモク</t>
    </rPh>
    <phoneticPr fontId="6"/>
  </si>
  <si>
    <t>最初に出場日を選択してください</t>
    <rPh sb="0" eb="2">
      <t>サイショ</t>
    </rPh>
    <rPh sb="3" eb="6">
      <t>シュツジョウビ</t>
    </rPh>
    <rPh sb="7" eb="9">
      <t>センタク</t>
    </rPh>
    <phoneticPr fontId="2"/>
  </si>
  <si>
    <t xml:space="preserve"> 住　所</t>
    <rPh sb="1" eb="2">
      <t>ジュウ</t>
    </rPh>
    <rPh sb="3" eb="4">
      <t>ショ</t>
    </rPh>
    <phoneticPr fontId="6"/>
  </si>
  <si>
    <t>種目数</t>
    <rPh sb="0" eb="3">
      <t>シュモクスウ</t>
    </rPh>
    <phoneticPr fontId="2"/>
  </si>
  <si>
    <t>円</t>
    <rPh sb="0" eb="1">
      <t>エン</t>
    </rPh>
    <phoneticPr fontId="2"/>
  </si>
  <si>
    <t>携帯電話番号</t>
    <rPh sb="0" eb="2">
      <t>ケイタイ</t>
    </rPh>
    <rPh sb="2" eb="6">
      <t>デンワバンゴウ</t>
    </rPh>
    <phoneticPr fontId="2"/>
  </si>
  <si>
    <t>緊急連絡先</t>
    <rPh sb="0" eb="5">
      <t>キンキュウレンラクサキ</t>
    </rPh>
    <phoneticPr fontId="2"/>
  </si>
  <si>
    <t>振込日</t>
    <rPh sb="0" eb="3">
      <t>フリコミビ</t>
    </rPh>
    <phoneticPr fontId="2"/>
  </si>
  <si>
    <t>振込名義名</t>
    <rPh sb="0" eb="2">
      <t>フリコミ</t>
    </rPh>
    <rPh sb="2" eb="4">
      <t>メイギ</t>
    </rPh>
    <rPh sb="4" eb="5">
      <t>メイ</t>
    </rPh>
    <phoneticPr fontId="2"/>
  </si>
  <si>
    <t>フリガナ</t>
    <phoneticPr fontId="2"/>
  </si>
  <si>
    <t>生年月日</t>
    <rPh sb="0" eb="4">
      <t>セイネンガッピ</t>
    </rPh>
    <phoneticPr fontId="6"/>
  </si>
  <si>
    <t>生年月日</t>
    <rPh sb="0" eb="4">
      <t>セイネンガッピ</t>
    </rPh>
    <phoneticPr fontId="2"/>
  </si>
  <si>
    <t>氏名カナ</t>
    <rPh sb="0" eb="2">
      <t>シメイ</t>
    </rPh>
    <phoneticPr fontId="2"/>
  </si>
  <si>
    <t>申込者名</t>
    <rPh sb="0" eb="3">
      <t>モウシコミシャ</t>
    </rPh>
    <rPh sb="3" eb="4">
      <t>メイ</t>
    </rPh>
    <phoneticPr fontId="6"/>
  </si>
  <si>
    <t>備考</t>
    <rPh sb="0" eb="2">
      <t>ビコウ</t>
    </rPh>
    <phoneticPr fontId="2"/>
  </si>
  <si>
    <t>暦年齢</t>
    <rPh sb="0" eb="1">
      <t>コヨミ</t>
    </rPh>
    <rPh sb="1" eb="3">
      <t>ネンレイ</t>
    </rPh>
    <phoneticPr fontId="2"/>
  </si>
  <si>
    <t>　※チームで申し込みの場合はチームＩＤ（６桁）+チーム名で振り込んでください</t>
    <rPh sb="21" eb="22">
      <t>ケタ</t>
    </rPh>
    <phoneticPr fontId="6"/>
  </si>
  <si>
    <t>　※個人で申し込みの場合はチームＩＤ（６桁）＋選手名で振り込んでください</t>
    <phoneticPr fontId="6"/>
  </si>
  <si>
    <t>未登録者専用</t>
    <rPh sb="0" eb="3">
      <t>ミトウロク</t>
    </rPh>
    <rPh sb="3" eb="4">
      <t>シャ</t>
    </rPh>
    <rPh sb="4" eb="6">
      <t>センヨウ</t>
    </rPh>
    <phoneticPr fontId="6"/>
  </si>
  <si>
    <t xml:space="preserve"> 25m自　由　形</t>
    <phoneticPr fontId="2"/>
  </si>
  <si>
    <t xml:space="preserve"> 50m自　由　形</t>
    <phoneticPr fontId="2"/>
  </si>
  <si>
    <t>100m自　由　形</t>
    <phoneticPr fontId="2"/>
  </si>
  <si>
    <t>200m自　由　形</t>
    <phoneticPr fontId="2"/>
  </si>
  <si>
    <t xml:space="preserve"> 25m背　泳　ぎ</t>
    <phoneticPr fontId="2"/>
  </si>
  <si>
    <t xml:space="preserve"> 50m背　泳　ぎ</t>
    <phoneticPr fontId="2"/>
  </si>
  <si>
    <t>100m背　泳　ぎ</t>
    <phoneticPr fontId="2"/>
  </si>
  <si>
    <t>200m背　泳　ぎ</t>
    <phoneticPr fontId="2"/>
  </si>
  <si>
    <t xml:space="preserve"> 25m平　泳　ぎ</t>
    <phoneticPr fontId="2"/>
  </si>
  <si>
    <t xml:space="preserve"> 50m平　泳　ぎ</t>
    <phoneticPr fontId="2"/>
  </si>
  <si>
    <t>100m平　泳　ぎ</t>
    <phoneticPr fontId="2"/>
  </si>
  <si>
    <t>200m平　泳　ぎ</t>
    <phoneticPr fontId="2"/>
  </si>
  <si>
    <t>100m個人メドレー</t>
    <phoneticPr fontId="2"/>
  </si>
  <si>
    <t>200m個人メドレー</t>
    <phoneticPr fontId="2"/>
  </si>
  <si>
    <t>プロNo</t>
    <phoneticPr fontId="2"/>
  </si>
  <si>
    <t>400m個人メドレー</t>
    <phoneticPr fontId="2"/>
  </si>
  <si>
    <t>備考　</t>
    <rPh sb="0" eb="2">
      <t>ビコウ</t>
    </rPh>
    <phoneticPr fontId="6"/>
  </si>
  <si>
    <t>様</t>
    <rPh sb="0" eb="1">
      <t>サマ</t>
    </rPh>
    <phoneticPr fontId="2"/>
  </si>
  <si>
    <t>リレー種目数</t>
    <rPh sb="3" eb="5">
      <t>シュモク</t>
    </rPh>
    <rPh sb="5" eb="6">
      <t>スウ</t>
    </rPh>
    <phoneticPr fontId="2"/>
  </si>
  <si>
    <t>混合</t>
    <rPh sb="0" eb="2">
      <t>コンゴウ</t>
    </rPh>
    <phoneticPr fontId="2"/>
  </si>
  <si>
    <t>リレー種目</t>
    <rPh sb="3" eb="5">
      <t>シュモク</t>
    </rPh>
    <phoneticPr fontId="6"/>
  </si>
  <si>
    <t>申込合計金額</t>
    <rPh sb="0" eb="2">
      <t>モウシコミ</t>
    </rPh>
    <rPh sb="2" eb="4">
      <t>ゴウケイ</t>
    </rPh>
    <rPh sb="4" eb="6">
      <t>キンガク</t>
    </rPh>
    <phoneticPr fontId="2"/>
  </si>
  <si>
    <t>参加種目</t>
    <rPh sb="0" eb="2">
      <t>サンカ</t>
    </rPh>
    <rPh sb="2" eb="4">
      <t>シュモク</t>
    </rPh>
    <phoneticPr fontId="2"/>
  </si>
  <si>
    <t>チーム略称</t>
    <rPh sb="3" eb="5">
      <t>リャクショウ</t>
    </rPh>
    <phoneticPr fontId="6"/>
  </si>
  <si>
    <t>チーム名称</t>
    <rPh sb="3" eb="5">
      <t>メイショウ</t>
    </rPh>
    <phoneticPr fontId="6"/>
  </si>
  <si>
    <t>iwate-kiroku-swim@tdsystem.co.jp</t>
    <phoneticPr fontId="2"/>
  </si>
  <si>
    <t>大会日：</t>
    <rPh sb="0" eb="3">
      <t>タイカイビ</t>
    </rPh>
    <phoneticPr fontId="2"/>
  </si>
  <si>
    <t>509998</t>
    <phoneticPr fontId="2"/>
  </si>
  <si>
    <t xml:space="preserve"> 郵便振込口座番号：０２２６０－８－６８９５７　（加入者名：岩手マスターズ水泳協会）
ゆうちょ銀行  口座番号　当座 ００６８９５７　　支店名：二二九店　　店番：２２９
※通信欄には大会名　「第33回春季東北マスターズ水泳競技大会」　とご記入ください。</t>
    <phoneticPr fontId="6"/>
  </si>
  <si>
    <t>振込先</t>
    <rPh sb="0" eb="3">
      <t>フリコミサキ</t>
    </rPh>
    <phoneticPr fontId="6"/>
  </si>
  <si>
    <t>個人参加（未登録）</t>
    <rPh sb="0" eb="4">
      <t>コジンサンカ</t>
    </rPh>
    <rPh sb="5" eb="8">
      <t>ミトウロク</t>
    </rPh>
    <phoneticPr fontId="2"/>
  </si>
  <si>
    <t>個人参加</t>
    <rPh sb="0" eb="2">
      <t>コジン</t>
    </rPh>
    <rPh sb="2" eb="4">
      <t>サンカ</t>
    </rPh>
    <phoneticPr fontId="2"/>
  </si>
  <si>
    <t>令和5 年度 第７５回岩手県民体育大会水泳競技大会
兼 第４５回岩手マスターズ水泳競技大会</t>
    <phoneticPr fontId="2"/>
  </si>
  <si>
    <t>個人
参加料</t>
    <rPh sb="0" eb="2">
      <t>コジン</t>
    </rPh>
    <rPh sb="3" eb="6">
      <t>サンカリョウ</t>
    </rPh>
    <phoneticPr fontId="6"/>
  </si>
  <si>
    <t>お弁当(お茶付)</t>
    <rPh sb="1" eb="3">
      <t>ベントウ</t>
    </rPh>
    <rPh sb="5" eb="6">
      <t>チャ</t>
    </rPh>
    <rPh sb="6" eb="7">
      <t>ツキ</t>
    </rPh>
    <phoneticPr fontId="6"/>
  </si>
  <si>
    <t>個</t>
    <rPh sb="0" eb="1">
      <t>コ</t>
    </rPh>
    <phoneticPr fontId="6"/>
  </si>
  <si>
    <t>400m自　由　形</t>
    <phoneticPr fontId="2"/>
  </si>
  <si>
    <t>800m自　由　形</t>
    <phoneticPr fontId="2"/>
  </si>
  <si>
    <t>1500m自　由　形</t>
    <phoneticPr fontId="2"/>
  </si>
  <si>
    <t>プログラム</t>
    <phoneticPr fontId="6"/>
  </si>
  <si>
    <t>ランキング</t>
    <phoneticPr fontId="6"/>
  </si>
  <si>
    <t>部</t>
    <rPh sb="0" eb="1">
      <t>ブ</t>
    </rPh>
    <phoneticPr fontId="6"/>
  </si>
  <si>
    <t>部</t>
    <rPh sb="0" eb="1">
      <t>ブ</t>
    </rPh>
    <phoneticPr fontId="2"/>
  </si>
  <si>
    <t>令和5 年度 第７５回岩手県民体育大会水泳競技大会
兼 第４５回岩手マスターズ水泳競技大会    個人種目申込書</t>
    <rPh sb="0" eb="2">
      <t>レイワ</t>
    </rPh>
    <rPh sb="4" eb="6">
      <t>ネンド</t>
    </rPh>
    <rPh sb="7" eb="8">
      <t>ダイ</t>
    </rPh>
    <rPh sb="10" eb="11">
      <t>カイ</t>
    </rPh>
    <rPh sb="11" eb="15">
      <t>イワテケンミン</t>
    </rPh>
    <rPh sb="15" eb="17">
      <t>タイイク</t>
    </rPh>
    <rPh sb="17" eb="19">
      <t>タイカイ</t>
    </rPh>
    <rPh sb="19" eb="21">
      <t>スイエイ</t>
    </rPh>
    <rPh sb="21" eb="23">
      <t>キョウギ</t>
    </rPh>
    <rPh sb="23" eb="25">
      <t>タイカイ</t>
    </rPh>
    <rPh sb="26" eb="27">
      <t>ケン</t>
    </rPh>
    <rPh sb="28" eb="29">
      <t>ダイ</t>
    </rPh>
    <rPh sb="31" eb="32">
      <t>カイ</t>
    </rPh>
    <rPh sb="32" eb="34">
      <t>イワテ</t>
    </rPh>
    <rPh sb="39" eb="41">
      <t>スイエイ</t>
    </rPh>
    <rPh sb="41" eb="43">
      <t>キョウギ</t>
    </rPh>
    <rPh sb="43" eb="45">
      <t>タイカイ</t>
    </rPh>
    <phoneticPr fontId="6"/>
  </si>
  <si>
    <t>お弁当</t>
    <rPh sb="1" eb="3">
      <t>ベントウ</t>
    </rPh>
    <phoneticPr fontId="2"/>
  </si>
  <si>
    <t>プログラム</t>
    <phoneticPr fontId="2"/>
  </si>
  <si>
    <t>ランキング</t>
    <phoneticPr fontId="2"/>
  </si>
  <si>
    <t>Ver1.1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</si>
</sst>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100]0.00;0&quot;:&quot;00.00"/>
    <numFmt numFmtId="177" formatCode="yyyy&quot;年&quot;m&quot;月&quot;d&quot;日(&quot;aaa&quot;)&quot;"/>
    <numFmt numFmtId="178" formatCode="[$-F800]dddd\,\ mmmm\ dd\,\ yyyy"/>
  </numFmts>
  <fonts count="5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0"/>
      <name val="HGP創英角ｺﾞｼｯｸUB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color theme="0"/>
      <name val="ＭＳ 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20"/>
      <name val="ＭＳ 明朝"/>
      <family val="1"/>
      <charset val="128"/>
    </font>
    <font>
      <b/>
      <sz val="22"/>
      <name val="ＭＳ 明朝"/>
      <family val="1"/>
      <charset val="128"/>
    </font>
    <font>
      <sz val="20"/>
      <name val="ＭＳ Ｐゴシック"/>
      <family val="3"/>
      <charset val="128"/>
    </font>
    <font>
      <b/>
      <sz val="26"/>
      <name val="ＭＳ 明朝"/>
      <family val="1"/>
      <charset val="128"/>
    </font>
    <font>
      <sz val="24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color theme="0"/>
      <name val="ＭＳ ゴシック"/>
      <family val="3"/>
      <charset val="128"/>
    </font>
    <font>
      <b/>
      <sz val="48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7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22"/>
      <color theme="0"/>
      <name val="ＭＳ 明朝"/>
      <family val="1"/>
      <charset val="128"/>
    </font>
    <font>
      <b/>
      <sz val="12"/>
      <name val="HGP創英角ｺﾞｼｯｸUB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</cellStyleXfs>
  <cellXfs count="221">
    <xf numFmtId="0" fontId="0" fillId="0" borderId="0" xfId="0">
      <alignment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7" fillId="0" borderId="0" xfId="0" applyFont="1">
      <alignment vertical="center"/>
    </xf>
    <xf numFmtId="1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0" fontId="0" fillId="0" borderId="0" xfId="0" applyAlignment="1">
      <alignment horizontal="left" vertical="center"/>
    </xf>
    <xf numFmtId="0" fontId="0" fillId="3" borderId="0" xfId="0" applyFill="1">
      <alignment vertical="center"/>
    </xf>
    <xf numFmtId="38" fontId="0" fillId="0" borderId="0" xfId="1" applyFont="1">
      <alignment vertical="center"/>
    </xf>
    <xf numFmtId="3" fontId="0" fillId="0" borderId="0" xfId="0" applyNumberFormat="1">
      <alignment vertical="center"/>
    </xf>
    <xf numFmtId="0" fontId="7" fillId="0" borderId="4" xfId="0" applyFont="1" applyBorder="1">
      <alignment vertical="center"/>
    </xf>
    <xf numFmtId="0" fontId="0" fillId="0" borderId="4" xfId="0" applyBorder="1" applyAlignment="1">
      <alignment horizontal="center" vertical="center"/>
    </xf>
    <xf numFmtId="5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5" fillId="0" borderId="6" xfId="0" applyFont="1" applyBorder="1" applyAlignment="1">
      <alignment horizontal="right" vertical="center"/>
    </xf>
    <xf numFmtId="0" fontId="15" fillId="0" borderId="0" xfId="3" applyFo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3" applyFont="1">
      <alignment vertical="center"/>
    </xf>
    <xf numFmtId="0" fontId="17" fillId="0" borderId="0" xfId="3" applyFont="1">
      <alignment vertical="center"/>
    </xf>
    <xf numFmtId="0" fontId="16" fillId="0" borderId="7" xfId="3" applyFont="1" applyBorder="1">
      <alignment vertical="center"/>
    </xf>
    <xf numFmtId="0" fontId="17" fillId="0" borderId="6" xfId="3" applyFont="1" applyBorder="1">
      <alignment vertical="center"/>
    </xf>
    <xf numFmtId="0" fontId="19" fillId="5" borderId="7" xfId="3" applyFont="1" applyFill="1" applyBorder="1" applyAlignment="1">
      <alignment horizontal="left" vertical="center"/>
    </xf>
    <xf numFmtId="0" fontId="19" fillId="5" borderId="6" xfId="3" applyFont="1" applyFill="1" applyBorder="1" applyAlignment="1">
      <alignment horizontal="left" vertical="center"/>
    </xf>
    <xf numFmtId="0" fontId="19" fillId="5" borderId="8" xfId="3" applyFont="1" applyFill="1" applyBorder="1" applyAlignment="1">
      <alignment horizontal="left" vertical="center"/>
    </xf>
    <xf numFmtId="0" fontId="20" fillId="0" borderId="6" xfId="3" applyFont="1" applyBorder="1">
      <alignment vertical="center"/>
    </xf>
    <xf numFmtId="0" fontId="32" fillId="0" borderId="0" xfId="3" applyFont="1">
      <alignment vertical="center"/>
    </xf>
    <xf numFmtId="0" fontId="33" fillId="0" borderId="1" xfId="3" applyFont="1" applyBorder="1">
      <alignment vertical="center"/>
    </xf>
    <xf numFmtId="0" fontId="21" fillId="0" borderId="0" xfId="3" applyFont="1" applyAlignment="1"/>
    <xf numFmtId="0" fontId="18" fillId="0" borderId="6" xfId="3" applyFont="1" applyBorder="1">
      <alignment vertical="center"/>
    </xf>
    <xf numFmtId="0" fontId="18" fillId="0" borderId="8" xfId="3" applyFont="1" applyBorder="1" applyAlignment="1">
      <alignment horizontal="right" vertical="center"/>
    </xf>
    <xf numFmtId="0" fontId="18" fillId="0" borderId="0" xfId="3" applyFont="1">
      <alignment vertical="center"/>
    </xf>
    <xf numFmtId="0" fontId="18" fillId="0" borderId="12" xfId="3" applyFont="1" applyBorder="1" applyAlignment="1">
      <alignment horizontal="right" vertical="center"/>
    </xf>
    <xf numFmtId="0" fontId="23" fillId="5" borderId="6" xfId="3" applyFont="1" applyFill="1" applyBorder="1" applyAlignment="1">
      <alignment horizontal="left" vertical="center"/>
    </xf>
    <xf numFmtId="0" fontId="19" fillId="5" borderId="10" xfId="3" applyFont="1" applyFill="1" applyBorder="1" applyAlignment="1">
      <alignment horizontal="left" vertical="center"/>
    </xf>
    <xf numFmtId="0" fontId="19" fillId="5" borderId="3" xfId="3" applyFont="1" applyFill="1" applyBorder="1" applyAlignment="1">
      <alignment horizontal="left" vertical="center"/>
    </xf>
    <xf numFmtId="0" fontId="23" fillId="5" borderId="3" xfId="3" applyFont="1" applyFill="1" applyBorder="1" applyAlignment="1">
      <alignment horizontal="left" vertical="center"/>
    </xf>
    <xf numFmtId="0" fontId="19" fillId="5" borderId="11" xfId="3" applyFont="1" applyFill="1" applyBorder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25" fillId="0" borderId="12" xfId="3" applyFont="1" applyBorder="1" applyAlignment="1">
      <alignment horizontal="left" vertical="center"/>
    </xf>
    <xf numFmtId="0" fontId="25" fillId="0" borderId="4" xfId="3" applyFont="1" applyBorder="1" applyAlignment="1">
      <alignment horizontal="left" vertical="center"/>
    </xf>
    <xf numFmtId="0" fontId="26" fillId="0" borderId="4" xfId="3" applyFont="1" applyBorder="1" applyAlignment="1">
      <alignment horizontal="left" vertical="center"/>
    </xf>
    <xf numFmtId="0" fontId="18" fillId="0" borderId="3" xfId="3" applyFont="1" applyBorder="1">
      <alignment vertical="center"/>
    </xf>
    <xf numFmtId="0" fontId="18" fillId="0" borderId="8" xfId="3" applyFont="1" applyBorder="1">
      <alignment vertical="center"/>
    </xf>
    <xf numFmtId="0" fontId="13" fillId="0" borderId="0" xfId="3">
      <alignment vertical="center"/>
    </xf>
    <xf numFmtId="178" fontId="0" fillId="0" borderId="0" xfId="0" applyNumberFormat="1">
      <alignment vertical="center"/>
    </xf>
    <xf numFmtId="0" fontId="18" fillId="0" borderId="6" xfId="3" applyFont="1" applyBorder="1" applyAlignment="1">
      <alignment horizontal="center" vertical="center"/>
    </xf>
    <xf numFmtId="0" fontId="18" fillId="0" borderId="8" xfId="3" applyFont="1" applyBorder="1" applyAlignment="1">
      <alignment horizontal="center" vertical="center"/>
    </xf>
    <xf numFmtId="0" fontId="18" fillId="0" borderId="7" xfId="3" applyFont="1" applyBorder="1" applyAlignment="1">
      <alignment horizontal="center" vertical="center"/>
    </xf>
    <xf numFmtId="0" fontId="30" fillId="2" borderId="7" xfId="0" applyFont="1" applyFill="1" applyBorder="1" applyAlignment="1" applyProtection="1">
      <alignment horizontal="center" vertical="center" shrinkToFit="1"/>
      <protection locked="0"/>
    </xf>
    <xf numFmtId="0" fontId="30" fillId="2" borderId="6" xfId="0" applyFont="1" applyFill="1" applyBorder="1" applyAlignment="1" applyProtection="1">
      <alignment horizontal="center" vertical="center" shrinkToFit="1"/>
      <protection locked="0"/>
    </xf>
    <xf numFmtId="0" fontId="30" fillId="2" borderId="8" xfId="0" applyFont="1" applyFill="1" applyBorder="1" applyAlignment="1" applyProtection="1">
      <alignment horizontal="center" vertical="center" shrinkToFit="1"/>
      <protection locked="0"/>
    </xf>
    <xf numFmtId="0" fontId="13" fillId="0" borderId="4" xfId="3" applyBorder="1">
      <alignment vertical="center"/>
    </xf>
    <xf numFmtId="0" fontId="17" fillId="0" borderId="0" xfId="0" applyFont="1">
      <alignment vertical="center"/>
    </xf>
    <xf numFmtId="0" fontId="16" fillId="0" borderId="5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3" applyFont="1">
      <alignment vertical="center"/>
    </xf>
    <xf numFmtId="0" fontId="1" fillId="0" borderId="3" xfId="0" applyFont="1" applyBorder="1">
      <alignment vertical="center"/>
    </xf>
    <xf numFmtId="0" fontId="1" fillId="0" borderId="11" xfId="0" applyFont="1" applyBorder="1">
      <alignment vertical="center"/>
    </xf>
    <xf numFmtId="0" fontId="0" fillId="0" borderId="12" xfId="0" applyBorder="1">
      <alignment vertical="center"/>
    </xf>
    <xf numFmtId="0" fontId="1" fillId="0" borderId="12" xfId="0" applyFont="1" applyBorder="1">
      <alignment vertical="center"/>
    </xf>
    <xf numFmtId="0" fontId="22" fillId="5" borderId="3" xfId="3" applyFont="1" applyFill="1" applyBorder="1" applyAlignment="1">
      <alignment horizontal="left" vertical="center"/>
    </xf>
    <xf numFmtId="0" fontId="22" fillId="5" borderId="4" xfId="0" applyFont="1" applyFill="1" applyBorder="1">
      <alignment vertical="center"/>
    </xf>
    <xf numFmtId="0" fontId="41" fillId="5" borderId="4" xfId="0" applyFont="1" applyFill="1" applyBorder="1">
      <alignment vertical="center"/>
    </xf>
    <xf numFmtId="0" fontId="41" fillId="5" borderId="9" xfId="0" applyFont="1" applyFill="1" applyBorder="1">
      <alignment vertical="center"/>
    </xf>
    <xf numFmtId="0" fontId="1" fillId="0" borderId="9" xfId="0" applyFont="1" applyBorder="1">
      <alignment vertical="center"/>
    </xf>
    <xf numFmtId="0" fontId="27" fillId="0" borderId="0" xfId="3" applyFont="1" applyAlignment="1">
      <alignment horizontal="center" vertical="center" shrinkToFit="1"/>
    </xf>
    <xf numFmtId="0" fontId="13" fillId="0" borderId="0" xfId="3" applyAlignment="1">
      <alignment shrinkToFit="1"/>
    </xf>
    <xf numFmtId="49" fontId="42" fillId="0" borderId="0" xfId="3" applyNumberFormat="1" applyFont="1" applyAlignment="1">
      <alignment horizontal="left" vertical="center" shrinkToFit="1"/>
    </xf>
    <xf numFmtId="0" fontId="42" fillId="0" borderId="0" xfId="3" applyFont="1" applyAlignment="1">
      <alignment horizontal="center" vertical="center" shrinkToFit="1"/>
    </xf>
    <xf numFmtId="0" fontId="45" fillId="0" borderId="0" xfId="3" applyFont="1" applyAlignment="1">
      <alignment vertical="center" shrinkToFit="1"/>
    </xf>
    <xf numFmtId="0" fontId="27" fillId="0" borderId="10" xfId="3" applyFont="1" applyBorder="1" applyAlignment="1">
      <alignment horizontal="center" vertical="center" shrinkToFit="1"/>
    </xf>
    <xf numFmtId="0" fontId="27" fillId="0" borderId="3" xfId="3" applyFont="1" applyBorder="1" applyAlignment="1">
      <alignment horizontal="center" vertical="center" shrinkToFit="1"/>
    </xf>
    <xf numFmtId="0" fontId="27" fillId="0" borderId="11" xfId="3" applyFont="1" applyBorder="1" applyAlignment="1">
      <alignment horizontal="center" vertical="center" shrinkToFit="1"/>
    </xf>
    <xf numFmtId="0" fontId="28" fillId="0" borderId="0" xfId="3" applyFont="1" applyAlignment="1">
      <alignment vertical="center" shrinkToFit="1"/>
    </xf>
    <xf numFmtId="0" fontId="29" fillId="0" borderId="2" xfId="3" applyFont="1" applyBorder="1" applyAlignment="1">
      <alignment shrinkToFit="1"/>
    </xf>
    <xf numFmtId="177" fontId="35" fillId="0" borderId="12" xfId="0" applyNumberFormat="1" applyFont="1" applyBorder="1" applyAlignment="1">
      <alignment vertical="center" shrinkToFit="1"/>
    </xf>
    <xf numFmtId="0" fontId="29" fillId="0" borderId="0" xfId="3" applyFont="1" applyAlignment="1">
      <alignment shrinkToFit="1"/>
    </xf>
    <xf numFmtId="177" fontId="37" fillId="0" borderId="2" xfId="0" applyNumberFormat="1" applyFont="1" applyBorder="1" applyAlignment="1">
      <alignment vertical="center" shrinkToFit="1"/>
    </xf>
    <xf numFmtId="177" fontId="37" fillId="0" borderId="5" xfId="0" applyNumberFormat="1" applyFont="1" applyBorder="1" applyAlignment="1">
      <alignment vertical="center" shrinkToFit="1"/>
    </xf>
    <xf numFmtId="0" fontId="38" fillId="0" borderId="4" xfId="3" applyFont="1" applyBorder="1" applyAlignment="1">
      <alignment shrinkToFit="1"/>
    </xf>
    <xf numFmtId="177" fontId="37" fillId="0" borderId="4" xfId="0" applyNumberFormat="1" applyFont="1" applyBorder="1" applyAlignment="1">
      <alignment vertical="center" shrinkToFit="1"/>
    </xf>
    <xf numFmtId="177" fontId="35" fillId="0" borderId="4" xfId="0" applyNumberFormat="1" applyFont="1" applyBorder="1" applyAlignment="1">
      <alignment vertical="center" shrinkToFit="1"/>
    </xf>
    <xf numFmtId="177" fontId="35" fillId="0" borderId="9" xfId="0" applyNumberFormat="1" applyFont="1" applyBorder="1" applyAlignment="1">
      <alignment vertical="center" shrinkToFit="1"/>
    </xf>
    <xf numFmtId="177" fontId="37" fillId="0" borderId="0" xfId="0" applyNumberFormat="1" applyFont="1" applyAlignment="1">
      <alignment vertical="center" shrinkToFit="1"/>
    </xf>
    <xf numFmtId="0" fontId="38" fillId="0" borderId="0" xfId="3" applyFont="1" applyAlignment="1">
      <alignment shrinkToFit="1"/>
    </xf>
    <xf numFmtId="177" fontId="35" fillId="0" borderId="0" xfId="0" applyNumberFormat="1" applyFont="1" applyAlignment="1">
      <alignment vertical="center" shrinkToFit="1"/>
    </xf>
    <xf numFmtId="0" fontId="18" fillId="0" borderId="12" xfId="3" applyFont="1" applyBorder="1">
      <alignment vertical="center"/>
    </xf>
    <xf numFmtId="0" fontId="18" fillId="0" borderId="7" xfId="3" applyFont="1" applyBorder="1">
      <alignment vertical="center"/>
    </xf>
    <xf numFmtId="49" fontId="41" fillId="0" borderId="1" xfId="3" applyNumberFormat="1" applyFont="1" applyBorder="1" applyProtection="1">
      <alignment vertical="center"/>
      <protection locked="0"/>
    </xf>
    <xf numFmtId="0" fontId="47" fillId="0" borderId="0" xfId="3" applyFont="1" applyAlignment="1">
      <alignment vertical="center" wrapText="1"/>
    </xf>
    <xf numFmtId="0" fontId="17" fillId="0" borderId="8" xfId="3" applyFont="1" applyBorder="1">
      <alignment vertical="center"/>
    </xf>
    <xf numFmtId="0" fontId="18" fillId="6" borderId="7" xfId="3" applyFont="1" applyFill="1" applyBorder="1">
      <alignment vertical="center"/>
    </xf>
    <xf numFmtId="0" fontId="18" fillId="6" borderId="6" xfId="3" applyFont="1" applyFill="1" applyBorder="1">
      <alignment vertical="center"/>
    </xf>
    <xf numFmtId="0" fontId="17" fillId="6" borderId="6" xfId="3" applyFont="1" applyFill="1" applyBorder="1">
      <alignment vertical="center"/>
    </xf>
    <xf numFmtId="0" fontId="17" fillId="6" borderId="8" xfId="3" applyFont="1" applyFill="1" applyBorder="1">
      <alignment vertical="center"/>
    </xf>
    <xf numFmtId="0" fontId="18" fillId="0" borderId="7" xfId="3" applyFont="1" applyBorder="1" applyAlignment="1">
      <alignment horizontal="center" vertical="center" wrapText="1" shrinkToFit="1"/>
    </xf>
    <xf numFmtId="0" fontId="18" fillId="0" borderId="6" xfId="3" applyFont="1" applyBorder="1" applyAlignment="1">
      <alignment horizontal="center" vertical="center" shrinkToFit="1"/>
    </xf>
    <xf numFmtId="0" fontId="18" fillId="0" borderId="8" xfId="3" applyFont="1" applyBorder="1" applyAlignment="1">
      <alignment horizontal="center" vertical="center" shrinkToFit="1"/>
    </xf>
    <xf numFmtId="0" fontId="31" fillId="2" borderId="6" xfId="3" applyFont="1" applyFill="1" applyBorder="1" applyAlignment="1" applyProtection="1">
      <alignment horizontal="center" vertical="center"/>
      <protection locked="0"/>
    </xf>
    <xf numFmtId="0" fontId="18" fillId="0" borderId="6" xfId="3" applyFont="1" applyBorder="1" applyAlignment="1">
      <alignment horizontal="center" vertical="center"/>
    </xf>
    <xf numFmtId="0" fontId="31" fillId="0" borderId="6" xfId="3" applyFont="1" applyBorder="1" applyAlignment="1">
      <alignment horizontal="right" vertical="center"/>
    </xf>
    <xf numFmtId="0" fontId="17" fillId="0" borderId="7" xfId="3" applyFont="1" applyBorder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32" fillId="0" borderId="10" xfId="3" applyFont="1" applyBorder="1" applyAlignment="1">
      <alignment horizontal="center" vertical="center" wrapText="1"/>
    </xf>
    <xf numFmtId="0" fontId="32" fillId="0" borderId="3" xfId="3" applyFont="1" applyBorder="1" applyAlignment="1">
      <alignment horizontal="center" vertical="center" wrapText="1"/>
    </xf>
    <xf numFmtId="0" fontId="32" fillId="0" borderId="11" xfId="3" applyFont="1" applyBorder="1" applyAlignment="1">
      <alignment horizontal="center" vertical="center" wrapText="1"/>
    </xf>
    <xf numFmtId="0" fontId="32" fillId="0" borderId="5" xfId="3" applyFont="1" applyBorder="1" applyAlignment="1">
      <alignment horizontal="center" vertical="center" wrapText="1"/>
    </xf>
    <xf numFmtId="0" fontId="32" fillId="0" borderId="4" xfId="3" applyFont="1" applyBorder="1" applyAlignment="1">
      <alignment horizontal="center" vertical="center" wrapText="1"/>
    </xf>
    <xf numFmtId="0" fontId="32" fillId="0" borderId="9" xfId="3" applyFont="1" applyBorder="1" applyAlignment="1">
      <alignment horizontal="center" vertical="center" wrapText="1"/>
    </xf>
    <xf numFmtId="0" fontId="35" fillId="2" borderId="10" xfId="0" applyFont="1" applyFill="1" applyBorder="1" applyAlignment="1" applyProtection="1">
      <alignment horizontal="center" vertical="center" shrinkToFit="1"/>
      <protection locked="0"/>
    </xf>
    <xf numFmtId="0" fontId="35" fillId="2" borderId="3" xfId="0" applyFont="1" applyFill="1" applyBorder="1" applyAlignment="1" applyProtection="1">
      <alignment horizontal="center" vertical="center" shrinkToFit="1"/>
      <protection locked="0"/>
    </xf>
    <xf numFmtId="0" fontId="35" fillId="2" borderId="11" xfId="0" applyFont="1" applyFill="1" applyBorder="1" applyAlignment="1" applyProtection="1">
      <alignment horizontal="center" vertical="center" shrinkToFit="1"/>
      <protection locked="0"/>
    </xf>
    <xf numFmtId="0" fontId="35" fillId="2" borderId="5" xfId="0" applyFont="1" applyFill="1" applyBorder="1" applyAlignment="1" applyProtection="1">
      <alignment horizontal="center" vertical="center" shrinkToFit="1"/>
      <protection locked="0"/>
    </xf>
    <xf numFmtId="0" fontId="35" fillId="2" borderId="4" xfId="0" applyFont="1" applyFill="1" applyBorder="1" applyAlignment="1" applyProtection="1">
      <alignment horizontal="center" vertical="center" shrinkToFit="1"/>
      <protection locked="0"/>
    </xf>
    <xf numFmtId="0" fontId="35" fillId="2" borderId="9" xfId="0" applyFont="1" applyFill="1" applyBorder="1" applyAlignment="1" applyProtection="1">
      <alignment horizontal="center" vertical="center" shrinkToFit="1"/>
      <protection locked="0"/>
    </xf>
    <xf numFmtId="0" fontId="35" fillId="2" borderId="2" xfId="0" applyFont="1" applyFill="1" applyBorder="1" applyAlignment="1" applyProtection="1">
      <alignment horizontal="center" vertical="center" shrinkToFit="1"/>
      <protection locked="0"/>
    </xf>
    <xf numFmtId="0" fontId="35" fillId="2" borderId="0" xfId="0" applyFont="1" applyFill="1" applyAlignment="1" applyProtection="1">
      <alignment horizontal="center" vertical="center" shrinkToFit="1"/>
      <protection locked="0"/>
    </xf>
    <xf numFmtId="0" fontId="35" fillId="2" borderId="12" xfId="0" applyFont="1" applyFill="1" applyBorder="1" applyAlignment="1" applyProtection="1">
      <alignment horizontal="center" vertical="center" shrinkToFit="1"/>
      <protection locked="0"/>
    </xf>
    <xf numFmtId="0" fontId="30" fillId="2" borderId="7" xfId="0" applyFont="1" applyFill="1" applyBorder="1" applyAlignment="1" applyProtection="1">
      <alignment horizontal="center" vertical="center" shrinkToFit="1"/>
      <protection locked="0"/>
    </xf>
    <xf numFmtId="0" fontId="30" fillId="2" borderId="6" xfId="0" applyFont="1" applyFill="1" applyBorder="1" applyAlignment="1" applyProtection="1">
      <alignment horizontal="center" vertical="center" shrinkToFit="1"/>
      <protection locked="0"/>
    </xf>
    <xf numFmtId="0" fontId="30" fillId="2" borderId="8" xfId="0" applyFont="1" applyFill="1" applyBorder="1" applyAlignment="1" applyProtection="1">
      <alignment horizontal="center" vertical="center" shrinkToFit="1"/>
      <protection locked="0"/>
    </xf>
    <xf numFmtId="178" fontId="30" fillId="2" borderId="7" xfId="0" applyNumberFormat="1" applyFont="1" applyFill="1" applyBorder="1" applyAlignment="1" applyProtection="1">
      <alignment horizontal="center" vertical="center"/>
      <protection locked="0"/>
    </xf>
    <xf numFmtId="178" fontId="30" fillId="2" borderId="6" xfId="0" applyNumberFormat="1" applyFont="1" applyFill="1" applyBorder="1" applyAlignment="1" applyProtection="1">
      <alignment horizontal="center" vertical="center"/>
      <protection locked="0"/>
    </xf>
    <xf numFmtId="178" fontId="30" fillId="2" borderId="8" xfId="0" applyNumberFormat="1" applyFont="1" applyFill="1" applyBorder="1" applyAlignment="1" applyProtection="1">
      <alignment horizontal="center" vertical="center"/>
      <protection locked="0"/>
    </xf>
    <xf numFmtId="0" fontId="31" fillId="0" borderId="0" xfId="3" applyFont="1" applyAlignment="1">
      <alignment horizontal="right" vertical="center"/>
    </xf>
    <xf numFmtId="0" fontId="31" fillId="0" borderId="6" xfId="3" applyFont="1" applyBorder="1" applyAlignment="1">
      <alignment horizontal="center" vertical="center"/>
    </xf>
    <xf numFmtId="0" fontId="18" fillId="0" borderId="5" xfId="3" applyFont="1" applyBorder="1" applyAlignment="1" applyProtection="1">
      <alignment horizontal="left" vertical="center" wrapText="1"/>
      <protection locked="0"/>
    </xf>
    <xf numFmtId="0" fontId="18" fillId="0" borderId="4" xfId="3" applyFont="1" applyBorder="1" applyAlignment="1" applyProtection="1">
      <alignment horizontal="left" vertical="center" wrapText="1"/>
      <protection locked="0"/>
    </xf>
    <xf numFmtId="0" fontId="18" fillId="0" borderId="9" xfId="3" applyFont="1" applyBorder="1" applyAlignment="1" applyProtection="1">
      <alignment horizontal="left" vertical="center" wrapText="1"/>
      <protection locked="0"/>
    </xf>
    <xf numFmtId="176" fontId="8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7" xfId="3" applyFont="1" applyBorder="1" applyAlignment="1">
      <alignment horizontal="center" vertical="center"/>
    </xf>
    <xf numFmtId="0" fontId="18" fillId="0" borderId="8" xfId="3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/>
    </xf>
    <xf numFmtId="0" fontId="9" fillId="2" borderId="1" xfId="3" applyFont="1" applyFill="1" applyBorder="1" applyAlignment="1" applyProtection="1">
      <alignment horizontal="left" vertical="center" shrinkToFit="1"/>
      <protection locked="0"/>
    </xf>
    <xf numFmtId="0" fontId="31" fillId="0" borderId="7" xfId="3" applyFont="1" applyBorder="1" applyAlignment="1">
      <alignment horizontal="center" vertical="center"/>
    </xf>
    <xf numFmtId="0" fontId="18" fillId="0" borderId="7" xfId="3" applyFont="1" applyBorder="1" applyAlignment="1">
      <alignment horizontal="center" vertical="center" shrinkToFit="1"/>
    </xf>
    <xf numFmtId="0" fontId="31" fillId="0" borderId="7" xfId="3" applyFont="1" applyBorder="1" applyAlignment="1">
      <alignment horizontal="right" vertical="center"/>
    </xf>
    <xf numFmtId="0" fontId="18" fillId="0" borderId="10" xfId="3" applyFont="1" applyBorder="1" applyAlignment="1">
      <alignment horizontal="center" vertical="center"/>
    </xf>
    <xf numFmtId="0" fontId="18" fillId="0" borderId="3" xfId="3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/>
    </xf>
    <xf numFmtId="0" fontId="18" fillId="0" borderId="2" xfId="3" applyFont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8" fillId="0" borderId="12" xfId="3" applyFont="1" applyBorder="1" applyAlignment="1">
      <alignment horizontal="center" vertical="center"/>
    </xf>
    <xf numFmtId="0" fontId="18" fillId="0" borderId="5" xfId="3" applyFont="1" applyBorder="1" applyAlignment="1">
      <alignment horizontal="center" vertical="center"/>
    </xf>
    <xf numFmtId="0" fontId="18" fillId="0" borderId="4" xfId="3" applyFont="1" applyBorder="1" applyAlignment="1">
      <alignment horizontal="center" vertical="center"/>
    </xf>
    <xf numFmtId="0" fontId="18" fillId="0" borderId="9" xfId="3" applyFont="1" applyBorder="1" applyAlignment="1">
      <alignment horizontal="center" vertical="center"/>
    </xf>
    <xf numFmtId="0" fontId="20" fillId="0" borderId="7" xfId="3" applyFont="1" applyBorder="1" applyAlignment="1">
      <alignment horizontal="center" vertical="center"/>
    </xf>
    <xf numFmtId="0" fontId="20" fillId="0" borderId="6" xfId="3" applyFont="1" applyBorder="1" applyAlignment="1">
      <alignment horizontal="center" vertical="center"/>
    </xf>
    <xf numFmtId="0" fontId="20" fillId="0" borderId="8" xfId="3" applyFont="1" applyBorder="1" applyAlignment="1">
      <alignment horizontal="center" vertical="center"/>
    </xf>
    <xf numFmtId="49" fontId="34" fillId="4" borderId="7" xfId="0" applyNumberFormat="1" applyFont="1" applyFill="1" applyBorder="1" applyAlignment="1" applyProtection="1">
      <alignment horizontal="center" vertical="center"/>
      <protection locked="0"/>
    </xf>
    <xf numFmtId="49" fontId="34" fillId="4" borderId="6" xfId="0" applyNumberFormat="1" applyFont="1" applyFill="1" applyBorder="1" applyAlignment="1" applyProtection="1">
      <alignment horizontal="center" vertical="center"/>
      <protection locked="0"/>
    </xf>
    <xf numFmtId="49" fontId="34" fillId="4" borderId="8" xfId="0" applyNumberFormat="1" applyFont="1" applyFill="1" applyBorder="1" applyAlignment="1" applyProtection="1">
      <alignment horizontal="center" vertical="center"/>
      <protection locked="0"/>
    </xf>
    <xf numFmtId="0" fontId="18" fillId="0" borderId="10" xfId="3" applyFont="1" applyBorder="1" applyAlignment="1">
      <alignment horizontal="center" vertical="center" wrapText="1"/>
    </xf>
    <xf numFmtId="0" fontId="18" fillId="0" borderId="3" xfId="3" applyFont="1" applyBorder="1" applyAlignment="1">
      <alignment horizontal="center" vertical="center" wrapText="1"/>
    </xf>
    <xf numFmtId="0" fontId="18" fillId="0" borderId="11" xfId="3" applyFont="1" applyBorder="1" applyAlignment="1">
      <alignment horizontal="center" vertical="center" wrapText="1"/>
    </xf>
    <xf numFmtId="0" fontId="18" fillId="0" borderId="5" xfId="3" applyFont="1" applyBorder="1" applyAlignment="1">
      <alignment horizontal="center" vertical="center" wrapText="1"/>
    </xf>
    <xf numFmtId="0" fontId="18" fillId="0" borderId="4" xfId="3" applyFont="1" applyBorder="1" applyAlignment="1">
      <alignment horizontal="center" vertical="center" wrapText="1"/>
    </xf>
    <xf numFmtId="0" fontId="18" fillId="0" borderId="9" xfId="3" applyFont="1" applyBorder="1" applyAlignment="1">
      <alignment horizontal="center" vertical="center" wrapText="1"/>
    </xf>
    <xf numFmtId="49" fontId="34" fillId="2" borderId="17" xfId="0" applyNumberFormat="1" applyFont="1" applyFill="1" applyBorder="1" applyAlignment="1" applyProtection="1">
      <alignment horizontal="center" vertical="center"/>
      <protection locked="0"/>
    </xf>
    <xf numFmtId="49" fontId="34" fillId="2" borderId="3" xfId="0" applyNumberFormat="1" applyFont="1" applyFill="1" applyBorder="1" applyAlignment="1" applyProtection="1">
      <alignment horizontal="center" vertical="center"/>
      <protection locked="0"/>
    </xf>
    <xf numFmtId="49" fontId="34" fillId="2" borderId="18" xfId="0" applyNumberFormat="1" applyFont="1" applyFill="1" applyBorder="1" applyAlignment="1" applyProtection="1">
      <alignment horizontal="center" vertical="center"/>
      <protection locked="0"/>
    </xf>
    <xf numFmtId="49" fontId="34" fillId="2" borderId="19" xfId="0" applyNumberFormat="1" applyFont="1" applyFill="1" applyBorder="1" applyAlignment="1" applyProtection="1">
      <alignment horizontal="center" vertical="center"/>
      <protection locked="0"/>
    </xf>
    <xf numFmtId="49" fontId="34" fillId="2" borderId="0" xfId="0" applyNumberFormat="1" applyFont="1" applyFill="1" applyAlignment="1" applyProtection="1">
      <alignment horizontal="center" vertical="center"/>
      <protection locked="0"/>
    </xf>
    <xf numFmtId="49" fontId="34" fillId="2" borderId="20" xfId="0" applyNumberFormat="1" applyFont="1" applyFill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4" borderId="7" xfId="0" applyFont="1" applyFill="1" applyBorder="1" applyAlignment="1" applyProtection="1">
      <alignment horizontal="center" vertical="center" shrinkToFit="1"/>
      <protection locked="0"/>
    </xf>
    <xf numFmtId="0" fontId="8" fillId="4" borderId="6" xfId="0" applyFont="1" applyFill="1" applyBorder="1" applyAlignment="1" applyProtection="1">
      <alignment horizontal="center" vertical="center" shrinkToFit="1"/>
      <protection locked="0"/>
    </xf>
    <xf numFmtId="0" fontId="8" fillId="4" borderId="8" xfId="0" applyFont="1" applyFill="1" applyBorder="1" applyAlignment="1" applyProtection="1">
      <alignment horizontal="center" vertical="center" shrinkToFit="1"/>
      <protection locked="0"/>
    </xf>
    <xf numFmtId="0" fontId="18" fillId="0" borderId="1" xfId="3" applyFont="1" applyBorder="1" applyAlignment="1">
      <alignment horizontal="center" vertical="center"/>
    </xf>
    <xf numFmtId="0" fontId="49" fillId="0" borderId="0" xfId="3" applyFont="1" applyAlignment="1">
      <alignment horizontal="center" vertical="center"/>
    </xf>
    <xf numFmtId="177" fontId="4" fillId="2" borderId="6" xfId="0" applyNumberFormat="1" applyFont="1" applyFill="1" applyBorder="1" applyAlignment="1">
      <alignment horizontal="left" vertical="center"/>
    </xf>
    <xf numFmtId="177" fontId="4" fillId="2" borderId="8" xfId="0" applyNumberFormat="1" applyFont="1" applyFill="1" applyBorder="1" applyAlignment="1">
      <alignment horizontal="left" vertical="center"/>
    </xf>
    <xf numFmtId="0" fontId="36" fillId="2" borderId="6" xfId="3" applyFont="1" applyFill="1" applyBorder="1" applyAlignment="1" applyProtection="1">
      <alignment horizontal="left" vertical="center" shrinkToFit="1"/>
      <protection locked="0"/>
    </xf>
    <xf numFmtId="0" fontId="36" fillId="2" borderId="8" xfId="3" applyFont="1" applyFill="1" applyBorder="1" applyAlignment="1" applyProtection="1">
      <alignment horizontal="left" vertical="center" shrinkToFit="1"/>
      <protection locked="0"/>
    </xf>
    <xf numFmtId="0" fontId="31" fillId="2" borderId="6" xfId="3" applyFont="1" applyFill="1" applyBorder="1" applyAlignment="1" applyProtection="1">
      <alignment horizontal="left" vertical="center"/>
      <protection locked="0"/>
    </xf>
    <xf numFmtId="0" fontId="31" fillId="2" borderId="13" xfId="3" applyFont="1" applyFill="1" applyBorder="1" applyAlignment="1" applyProtection="1">
      <alignment horizontal="left" vertical="center"/>
      <protection locked="0"/>
    </xf>
    <xf numFmtId="0" fontId="22" fillId="5" borderId="14" xfId="3" applyFont="1" applyFill="1" applyBorder="1" applyAlignment="1">
      <alignment horizontal="center" vertical="center"/>
    </xf>
    <xf numFmtId="0" fontId="22" fillId="5" borderId="15" xfId="3" applyFont="1" applyFill="1" applyBorder="1" applyAlignment="1">
      <alignment horizontal="center" vertical="center"/>
    </xf>
    <xf numFmtId="0" fontId="22" fillId="5" borderId="16" xfId="3" applyFont="1" applyFill="1" applyBorder="1" applyAlignment="1">
      <alignment horizontal="center" vertical="center"/>
    </xf>
    <xf numFmtId="0" fontId="9" fillId="2" borderId="7" xfId="3" applyFont="1" applyFill="1" applyBorder="1" applyAlignment="1" applyProtection="1">
      <alignment horizontal="center" vertical="center"/>
      <protection locked="0"/>
    </xf>
    <xf numFmtId="0" fontId="9" fillId="2" borderId="6" xfId="3" applyFont="1" applyFill="1" applyBorder="1" applyAlignment="1" applyProtection="1">
      <alignment horizontal="center" vertical="center"/>
      <protection locked="0"/>
    </xf>
    <xf numFmtId="0" fontId="9" fillId="2" borderId="8" xfId="3" applyFont="1" applyFill="1" applyBorder="1" applyAlignment="1" applyProtection="1">
      <alignment horizontal="center" vertical="center"/>
      <protection locked="0"/>
    </xf>
    <xf numFmtId="0" fontId="30" fillId="0" borderId="7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1" fillId="6" borderId="6" xfId="3" applyFont="1" applyFill="1" applyBorder="1" applyAlignment="1">
      <alignment horizontal="center" vertical="center"/>
    </xf>
    <xf numFmtId="0" fontId="18" fillId="6" borderId="6" xfId="3" applyFont="1" applyFill="1" applyBorder="1" applyAlignment="1">
      <alignment horizontal="center" vertical="center"/>
    </xf>
    <xf numFmtId="0" fontId="19" fillId="5" borderId="10" xfId="3" applyFont="1" applyFill="1" applyBorder="1" applyAlignment="1">
      <alignment horizontal="center" vertical="center"/>
    </xf>
    <xf numFmtId="0" fontId="19" fillId="5" borderId="3" xfId="3" applyFont="1" applyFill="1" applyBorder="1" applyAlignment="1">
      <alignment horizontal="center" vertical="center"/>
    </xf>
    <xf numFmtId="0" fontId="19" fillId="5" borderId="5" xfId="3" applyFont="1" applyFill="1" applyBorder="1" applyAlignment="1">
      <alignment horizontal="center" vertical="center"/>
    </xf>
    <xf numFmtId="0" fontId="19" fillId="5" borderId="4" xfId="3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9" fillId="0" borderId="7" xfId="3" applyFont="1" applyBorder="1" applyAlignment="1">
      <alignment horizontal="right" vertical="center"/>
    </xf>
    <xf numFmtId="0" fontId="9" fillId="0" borderId="6" xfId="3" applyFont="1" applyBorder="1" applyAlignment="1">
      <alignment horizontal="right" vertical="center"/>
    </xf>
    <xf numFmtId="0" fontId="40" fillId="0" borderId="4" xfId="0" applyFont="1" applyBorder="1" applyAlignment="1">
      <alignment vertical="center" wrapText="1"/>
    </xf>
    <xf numFmtId="0" fontId="40" fillId="0" borderId="9" xfId="0" applyFont="1" applyBorder="1" applyAlignment="1">
      <alignment vertical="center" wrapText="1"/>
    </xf>
    <xf numFmtId="49" fontId="9" fillId="2" borderId="7" xfId="3" applyNumberFormat="1" applyFont="1" applyFill="1" applyBorder="1" applyAlignment="1" applyProtection="1">
      <alignment horizontal="center" vertical="center"/>
      <protection locked="0"/>
    </xf>
    <xf numFmtId="49" fontId="9" fillId="2" borderId="6" xfId="3" applyNumberFormat="1" applyFont="1" applyFill="1" applyBorder="1" applyAlignment="1" applyProtection="1">
      <alignment horizontal="center" vertical="center"/>
      <protection locked="0"/>
    </xf>
    <xf numFmtId="0" fontId="18" fillId="0" borderId="1" xfId="3" applyFont="1" applyBorder="1" applyAlignment="1">
      <alignment horizontal="center" vertical="center" shrinkToFit="1"/>
    </xf>
    <xf numFmtId="0" fontId="46" fillId="0" borderId="0" xfId="3" applyFont="1" applyAlignment="1">
      <alignment horizontal="center" vertical="center" shrinkToFit="1"/>
    </xf>
    <xf numFmtId="0" fontId="46" fillId="0" borderId="0" xfId="3" applyFont="1" applyAlignment="1">
      <alignment horizontal="left" vertical="center" shrinkToFit="1"/>
    </xf>
    <xf numFmtId="177" fontId="37" fillId="0" borderId="0" xfId="0" applyNumberFormat="1" applyFont="1" applyAlignment="1">
      <alignment horizontal="center" vertical="center" shrinkToFit="1"/>
    </xf>
    <xf numFmtId="177" fontId="48" fillId="0" borderId="0" xfId="0" applyNumberFormat="1" applyFont="1" applyAlignment="1">
      <alignment horizontal="left" vertical="center" shrinkToFit="1"/>
    </xf>
    <xf numFmtId="0" fontId="27" fillId="0" borderId="0" xfId="3" applyFont="1" applyAlignment="1">
      <alignment horizontal="center" vertical="center" wrapText="1" shrinkToFit="1"/>
    </xf>
    <xf numFmtId="0" fontId="27" fillId="0" borderId="0" xfId="3" applyFont="1" applyAlignment="1">
      <alignment horizontal="center" vertical="center" shrinkToFit="1"/>
    </xf>
    <xf numFmtId="0" fontId="43" fillId="0" borderId="0" xfId="3" applyFont="1" applyAlignment="1">
      <alignment horizontal="left" vertical="center" shrinkToFit="1"/>
    </xf>
    <xf numFmtId="0" fontId="44" fillId="0" borderId="0" xfId="3" applyFont="1" applyAlignment="1">
      <alignment horizontal="center" vertical="center" shrinkToFit="1"/>
    </xf>
    <xf numFmtId="0" fontId="39" fillId="0" borderId="0" xfId="3" applyFont="1" applyAlignment="1">
      <alignment horizontal="center" vertical="center" shrinkToFit="1"/>
    </xf>
    <xf numFmtId="0" fontId="0" fillId="0" borderId="0" xfId="0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C1DBF485-A9BC-4E22-8C8B-FB593FD1591C}"/>
  </cellStyles>
  <dxfs count="4"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/>
        <color rgb="FFFF0000"/>
      </font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CC"/>
      <color rgb="FFFFCCCC"/>
      <color rgb="FFCCEC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142875</xdr:colOff>
      <xdr:row>47</xdr:row>
      <xdr:rowOff>352425</xdr:rowOff>
    </xdr:from>
    <xdr:ext cx="2569037" cy="42575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BD36435-BB9B-40A4-BB32-E64351B15C04}"/>
            </a:ext>
          </a:extLst>
        </xdr:cNvPr>
        <xdr:cNvSpPr txBox="1"/>
      </xdr:nvSpPr>
      <xdr:spPr>
        <a:xfrm>
          <a:off x="1571625" y="11601450"/>
          <a:ext cx="2569037" cy="4257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第４５回岩手マスターズ水泳長水路大会</a:t>
          </a:r>
        </a:p>
        <a:p>
          <a:r>
            <a:rPr kumimoji="1" lang="ja-JP" altLang="en-US" sz="1000"/>
            <a:t>兼 第７５回岩手県民体育大会水泳競技大会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C5560-9BEB-426D-909C-61452B868ADA}">
  <sheetPr>
    <pageSetUpPr fitToPage="1"/>
  </sheetPr>
  <dimension ref="A1:AO91"/>
  <sheetViews>
    <sheetView tabSelected="1" topLeftCell="A27" zoomScaleNormal="100" zoomScalePageLayoutView="115" workbookViewId="0">
      <selection activeCell="E9" sqref="E9:H9"/>
    </sheetView>
  </sheetViews>
  <sheetFormatPr defaultColWidth="3.5703125" defaultRowHeight="13.5" x14ac:dyDescent="0.15"/>
  <cols>
    <col min="1" max="1" width="3.5703125" style="47" customWidth="1"/>
    <col min="2" max="11" width="3.5703125" style="47"/>
    <col min="12" max="12" width="3.5703125" style="47" customWidth="1"/>
    <col min="13" max="31" width="3.5703125" style="47"/>
    <col min="32" max="33" width="3.5703125" style="47" customWidth="1"/>
    <col min="34" max="34" width="18.7109375" style="47" hidden="1" customWidth="1"/>
    <col min="35" max="35" width="39.28515625" style="47" hidden="1" customWidth="1"/>
    <col min="36" max="36" width="11" style="47" hidden="1" customWidth="1"/>
    <col min="37" max="37" width="8.5703125" style="47" hidden="1" customWidth="1"/>
    <col min="38" max="38" width="16.85546875" style="47" hidden="1" customWidth="1"/>
    <col min="39" max="39" width="11.28515625" style="47" hidden="1" customWidth="1"/>
    <col min="40" max="40" width="20.7109375" style="47" hidden="1" customWidth="1"/>
    <col min="41" max="41" width="3.5703125" style="47" hidden="1" customWidth="1"/>
    <col min="42" max="16384" width="3.5703125" style="47"/>
  </cols>
  <sheetData>
    <row r="1" spans="1:38" customFormat="1" ht="29.45" customHeight="1" x14ac:dyDescent="0.15">
      <c r="A1" s="172" t="s">
        <v>99</v>
      </c>
      <c r="B1" s="173"/>
      <c r="C1" s="173"/>
      <c r="D1" s="173"/>
      <c r="E1" s="173"/>
      <c r="F1" s="173"/>
      <c r="G1" s="173"/>
      <c r="H1" s="174"/>
      <c r="J1" s="60"/>
      <c r="AF1" t="s">
        <v>147</v>
      </c>
    </row>
    <row r="2" spans="1:38" customFormat="1" ht="13.5" customHeight="1" x14ac:dyDescent="0.15">
      <c r="A2" s="61"/>
      <c r="B2" s="61"/>
      <c r="C2" s="61"/>
      <c r="D2" s="61"/>
      <c r="E2" s="61"/>
      <c r="F2" s="61"/>
      <c r="G2" s="61"/>
      <c r="H2" s="61"/>
      <c r="J2" s="60"/>
    </row>
    <row r="3" spans="1:38" s="18" customFormat="1" ht="26.65" customHeight="1" x14ac:dyDescent="0.15">
      <c r="A3" s="179" t="str">
        <f>AH3&amp;"　申込書"</f>
        <v>令和5 年度 第７５回岩手県民体育大会水泳競技大会
兼 第４５回岩手マスターズ水泳競技大会　申込書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H3" s="96" t="s">
        <v>132</v>
      </c>
    </row>
    <row r="4" spans="1:38" s="18" customFormat="1" ht="9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</row>
    <row r="5" spans="1:38" s="21" customFormat="1" ht="15" hidden="1" customHeight="1" x14ac:dyDescent="0.15">
      <c r="A5" s="20" t="s">
        <v>53</v>
      </c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I5" s="21" t="s">
        <v>82</v>
      </c>
    </row>
    <row r="6" spans="1:38" s="21" customFormat="1" ht="27.75" customHeight="1" x14ac:dyDescent="0.15">
      <c r="A6" s="22"/>
      <c r="B6" s="23"/>
      <c r="C6" s="23"/>
      <c r="D6" s="17" t="s">
        <v>126</v>
      </c>
      <c r="E6" s="180">
        <v>45144</v>
      </c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1"/>
      <c r="AI6" s="16">
        <v>45144</v>
      </c>
      <c r="AK6" s="15">
        <v>45114</v>
      </c>
    </row>
    <row r="7" spans="1:38" s="21" customFormat="1" ht="15" customHeight="1" x14ac:dyDescent="0.15">
      <c r="A7" s="20"/>
      <c r="AI7" s="16"/>
      <c r="AJ7" s="15"/>
    </row>
    <row r="8" spans="1:38" s="21" customFormat="1" ht="21.75" customHeight="1" x14ac:dyDescent="0.15">
      <c r="A8" s="24" t="s">
        <v>54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/>
      <c r="AI8" s="16"/>
      <c r="AJ8" s="15"/>
    </row>
    <row r="9" spans="1:38" s="21" customFormat="1" ht="30.75" customHeight="1" x14ac:dyDescent="0.15">
      <c r="A9" s="154" t="s">
        <v>83</v>
      </c>
      <c r="B9" s="155"/>
      <c r="C9" s="156"/>
      <c r="D9" s="27" t="s">
        <v>0</v>
      </c>
      <c r="E9" s="184"/>
      <c r="F9" s="184"/>
      <c r="G9" s="184"/>
      <c r="H9" s="185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3"/>
      <c r="AH9" s="95" t="s">
        <v>127</v>
      </c>
      <c r="AI9" s="16"/>
      <c r="AJ9" s="15"/>
    </row>
    <row r="10" spans="1:38" s="21" customFormat="1" ht="27.75" customHeight="1" thickBot="1" x14ac:dyDescent="0.2">
      <c r="A10" s="138" t="s">
        <v>55</v>
      </c>
      <c r="B10" s="106"/>
      <c r="C10" s="139"/>
      <c r="D10" s="157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9"/>
      <c r="P10" s="148" t="s">
        <v>56</v>
      </c>
      <c r="Q10" s="149"/>
      <c r="R10" s="150"/>
      <c r="S10" s="157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9"/>
      <c r="AI10" s="16"/>
      <c r="AJ10" s="15"/>
    </row>
    <row r="11" spans="1:38" s="21" customFormat="1" ht="27.75" customHeight="1" x14ac:dyDescent="0.15">
      <c r="A11" s="143" t="s">
        <v>57</v>
      </c>
      <c r="B11" s="103"/>
      <c r="C11" s="104"/>
      <c r="D11" s="157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9"/>
      <c r="P11" s="186" t="s">
        <v>58</v>
      </c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8"/>
      <c r="AI11" s="16"/>
      <c r="AJ11" s="15"/>
    </row>
    <row r="12" spans="1:38" s="21" customFormat="1" ht="15" customHeight="1" x14ac:dyDescent="0.15">
      <c r="A12" s="160" t="s">
        <v>94</v>
      </c>
      <c r="B12" s="161"/>
      <c r="C12" s="162"/>
      <c r="D12" s="117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66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8"/>
    </row>
    <row r="13" spans="1:38" s="18" customFormat="1" ht="21" customHeight="1" x14ac:dyDescent="0.15">
      <c r="A13" s="163"/>
      <c r="B13" s="164"/>
      <c r="C13" s="165"/>
      <c r="D13" s="123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69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1"/>
      <c r="AE13" s="21"/>
      <c r="AF13" s="21"/>
      <c r="AG13" s="21"/>
      <c r="AH13" s="21"/>
      <c r="AI13" s="21"/>
      <c r="AJ13" s="21"/>
      <c r="AK13" s="21"/>
      <c r="AL13" s="21"/>
    </row>
    <row r="14" spans="1:38" s="18" customFormat="1" ht="21" customHeight="1" x14ac:dyDescent="0.15">
      <c r="A14" s="111" t="s">
        <v>124</v>
      </c>
      <c r="B14" s="112"/>
      <c r="C14" s="113"/>
      <c r="D14" s="117" t="s">
        <v>130</v>
      </c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9"/>
      <c r="AE14" s="21"/>
      <c r="AF14" s="21"/>
      <c r="AG14" s="21"/>
      <c r="AH14" s="21"/>
      <c r="AI14" s="21"/>
      <c r="AJ14" s="21"/>
      <c r="AK14" s="21"/>
      <c r="AL14" s="21"/>
    </row>
    <row r="15" spans="1:38" s="18" customFormat="1" ht="21" customHeight="1" x14ac:dyDescent="0.15">
      <c r="A15" s="114"/>
      <c r="B15" s="115"/>
      <c r="C15" s="116"/>
      <c r="D15" s="120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2"/>
      <c r="AE15" s="21"/>
      <c r="AF15" s="21"/>
      <c r="AG15" s="21"/>
      <c r="AH15" s="21"/>
      <c r="AI15" s="21"/>
      <c r="AJ15" s="21"/>
      <c r="AK15" s="21"/>
      <c r="AL15" s="21"/>
    </row>
    <row r="16" spans="1:38" s="18" customFormat="1" ht="21" customHeight="1" x14ac:dyDescent="0.15">
      <c r="A16" s="111" t="s">
        <v>123</v>
      </c>
      <c r="B16" s="112"/>
      <c r="C16" s="113"/>
      <c r="D16" s="123" t="s">
        <v>131</v>
      </c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5"/>
      <c r="AE16" s="21"/>
      <c r="AF16" s="21"/>
      <c r="AG16" s="21"/>
      <c r="AH16" s="21"/>
      <c r="AI16" s="21"/>
      <c r="AJ16" s="21"/>
      <c r="AK16" s="21"/>
      <c r="AL16" s="21"/>
    </row>
    <row r="17" spans="1:39" s="18" customFormat="1" ht="9.9499999999999993" customHeight="1" x14ac:dyDescent="0.15">
      <c r="A17" s="114"/>
      <c r="B17" s="115"/>
      <c r="C17" s="116"/>
      <c r="D17" s="120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2"/>
      <c r="AE17" s="21"/>
      <c r="AF17" s="21"/>
      <c r="AG17" s="21"/>
      <c r="AH17" s="21"/>
      <c r="AK17" s="21"/>
      <c r="AL17" s="21"/>
    </row>
    <row r="18" spans="1:39" s="18" customFormat="1" ht="23.25" customHeight="1" x14ac:dyDescent="0.15">
      <c r="A18" s="178" t="s">
        <v>91</v>
      </c>
      <c r="B18" s="178"/>
      <c r="C18" s="178"/>
      <c r="D18" s="178"/>
      <c r="E18" s="178"/>
      <c r="F18" s="178"/>
      <c r="G18" s="129"/>
      <c r="H18" s="130"/>
      <c r="I18" s="130"/>
      <c r="J18" s="130"/>
      <c r="K18" s="130"/>
      <c r="L18" s="130"/>
      <c r="M18" s="130"/>
      <c r="N18" s="130"/>
      <c r="O18" s="130"/>
      <c r="P18" s="131"/>
      <c r="Q18" s="138" t="s">
        <v>47</v>
      </c>
      <c r="R18" s="106"/>
      <c r="S18" s="139"/>
      <c r="T18" s="189"/>
      <c r="U18" s="190"/>
      <c r="V18" s="190"/>
      <c r="W18" s="191"/>
      <c r="X18" s="138" t="s">
        <v>79</v>
      </c>
      <c r="Y18" s="106"/>
      <c r="Z18" s="139"/>
      <c r="AA18" s="192" t="str">
        <f>IF(G18="","",YEAR(AI6)-YEAR(G18))</f>
        <v/>
      </c>
      <c r="AB18" s="193"/>
      <c r="AC18" s="193"/>
      <c r="AD18" s="194"/>
      <c r="AE18" s="21"/>
      <c r="AF18" s="21"/>
      <c r="AG18" s="21"/>
      <c r="AH18" s="21"/>
      <c r="AK18" s="21"/>
      <c r="AL18" s="21"/>
    </row>
    <row r="19" spans="1:39" s="18" customFormat="1" ht="17.25" customHeight="1" x14ac:dyDescent="0.15">
      <c r="A19" s="138"/>
      <c r="B19" s="106"/>
      <c r="C19" s="106"/>
      <c r="D19" s="106"/>
      <c r="E19" s="106"/>
      <c r="F19" s="139"/>
      <c r="G19" s="140" t="s">
        <v>1</v>
      </c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 t="s">
        <v>2</v>
      </c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21"/>
      <c r="AF19" s="21"/>
      <c r="AG19" s="21"/>
      <c r="AH19" s="21"/>
      <c r="AI19" s="18" t="s">
        <v>25</v>
      </c>
      <c r="AJ19" s="18" t="s">
        <v>84</v>
      </c>
      <c r="AK19" s="21"/>
      <c r="AL19" s="21"/>
    </row>
    <row r="20" spans="1:39" s="18" customFormat="1" ht="23.25" customHeight="1" x14ac:dyDescent="0.15">
      <c r="A20" s="138" t="s">
        <v>90</v>
      </c>
      <c r="B20" s="106"/>
      <c r="C20" s="106"/>
      <c r="D20" s="106"/>
      <c r="E20" s="106"/>
      <c r="F20" s="139"/>
      <c r="G20" s="126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8"/>
      <c r="S20" s="126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8"/>
      <c r="AE20" s="21"/>
      <c r="AF20" s="21"/>
      <c r="AG20" s="21"/>
      <c r="AH20" s="21"/>
      <c r="AI20" s="18" t="str">
        <f>ASC(TRIM(G20))&amp;" "&amp;ASC(TRIM(S20))</f>
        <v xml:space="preserve"> </v>
      </c>
      <c r="AK20" s="21"/>
      <c r="AL20" s="21"/>
    </row>
    <row r="21" spans="1:39" s="18" customFormat="1" ht="23.25" hidden="1" customHeight="1" x14ac:dyDescent="0.15">
      <c r="A21" s="51"/>
      <c r="B21" s="49"/>
      <c r="C21" s="49"/>
      <c r="D21" s="49"/>
      <c r="E21" s="49"/>
      <c r="F21" s="50"/>
      <c r="G21" s="52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4"/>
      <c r="S21" s="52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4"/>
      <c r="AE21" s="21"/>
      <c r="AF21" s="21"/>
      <c r="AG21" s="21"/>
      <c r="AH21" s="21"/>
      <c r="AK21" s="21"/>
      <c r="AL21" s="21"/>
    </row>
    <row r="22" spans="1:39" s="18" customFormat="1" ht="23.25" customHeight="1" x14ac:dyDescent="0.15">
      <c r="A22" s="138" t="s">
        <v>78</v>
      </c>
      <c r="B22" s="106"/>
      <c r="C22" s="106"/>
      <c r="D22" s="106"/>
      <c r="E22" s="106"/>
      <c r="F22" s="139"/>
      <c r="G22" s="126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8"/>
      <c r="S22" s="126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8"/>
      <c r="AE22" s="21"/>
      <c r="AF22" s="21"/>
      <c r="AG22" s="21"/>
      <c r="AH22" s="21"/>
      <c r="AI22" s="18" t="str">
        <f>TRIM(G22)&amp;"　"&amp;TRIM(S22)</f>
        <v>　</v>
      </c>
      <c r="AJ22" s="18">
        <f>COUNTA(G24:X25)</f>
        <v>0</v>
      </c>
      <c r="AK22" s="21"/>
      <c r="AL22" s="21"/>
    </row>
    <row r="23" spans="1:39" s="18" customFormat="1" ht="20.25" customHeight="1" x14ac:dyDescent="0.15">
      <c r="A23" s="138"/>
      <c r="B23" s="106"/>
      <c r="C23" s="106"/>
      <c r="D23" s="106"/>
      <c r="E23" s="106"/>
      <c r="F23" s="139"/>
      <c r="G23" s="108" t="s">
        <v>122</v>
      </c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10"/>
      <c r="Y23" s="140" t="s">
        <v>30</v>
      </c>
      <c r="Z23" s="140"/>
      <c r="AA23" s="140"/>
      <c r="AB23" s="140"/>
      <c r="AC23" s="140"/>
      <c r="AD23" s="140"/>
      <c r="AE23" s="21"/>
      <c r="AF23" s="21"/>
      <c r="AG23" s="21"/>
      <c r="AH23" s="28"/>
      <c r="AI23" s="29"/>
      <c r="AJ23" s="29"/>
      <c r="AM23" s="18" t="s">
        <v>114</v>
      </c>
    </row>
    <row r="24" spans="1:39" s="18" customFormat="1" ht="30" customHeight="1" x14ac:dyDescent="0.15">
      <c r="A24" s="138" t="s">
        <v>80</v>
      </c>
      <c r="B24" s="106"/>
      <c r="C24" s="106"/>
      <c r="D24" s="106"/>
      <c r="E24" s="106"/>
      <c r="F24" s="139"/>
      <c r="G24" s="175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7"/>
      <c r="Y24" s="137"/>
      <c r="Z24" s="137"/>
      <c r="AA24" s="137"/>
      <c r="AB24" s="137"/>
      <c r="AC24" s="137"/>
      <c r="AD24" s="137"/>
      <c r="AE24" s="21"/>
      <c r="AF24" s="21"/>
      <c r="AG24" s="21"/>
      <c r="AH24" s="18" t="str">
        <f>IF(M24="","",VLOOKUP(M24,$AI$54:$AJ$59,2,0)+AK24)</f>
        <v/>
      </c>
      <c r="AI24" s="18">
        <f>IF(G24="",0,VLOOKUP($G24,$AI$53:$AL$88,4,0))</f>
        <v>0</v>
      </c>
      <c r="AJ24" s="18" t="str">
        <f>IF(G24="","",VLOOKUP($G24,$AI$53:$AL$88,2,0))</f>
        <v/>
      </c>
      <c r="AK24" s="18">
        <f>IF(G24="",0,VLOOKUP($G24,$AI$53:$AL$69,3,0))</f>
        <v>0</v>
      </c>
      <c r="AL24" s="18" t="str">
        <f>IF(Y24="","999:99.99"," "&amp;LEFT(RIGHT("  "&amp;TEXT(Y24,"0.00"),7),2)&amp;":"&amp;RIGHT(TEXT(Y24,"0.00"),5))</f>
        <v>999:99.99</v>
      </c>
      <c r="AM24" s="18" t="str">
        <f>IF(G24="","",VLOOKUP($G24,$AI$52:$AM$69,5,0)+IF($T$18="男子",1,0))</f>
        <v/>
      </c>
    </row>
    <row r="25" spans="1:39" s="18" customFormat="1" ht="30" customHeight="1" x14ac:dyDescent="0.15">
      <c r="A25" s="138" t="s">
        <v>81</v>
      </c>
      <c r="B25" s="106"/>
      <c r="C25" s="106"/>
      <c r="D25" s="106"/>
      <c r="E25" s="106"/>
      <c r="F25" s="139"/>
      <c r="G25" s="175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7"/>
      <c r="Y25" s="137"/>
      <c r="Z25" s="137"/>
      <c r="AA25" s="137"/>
      <c r="AB25" s="137"/>
      <c r="AC25" s="137"/>
      <c r="AD25" s="137"/>
      <c r="AE25" s="21"/>
      <c r="AF25" s="21"/>
      <c r="AG25" s="21"/>
      <c r="AH25" s="18" t="str">
        <f>IF(M25="","",VLOOKUP(M25,$AI$54:$AJ$59,2,0)+AK25)</f>
        <v/>
      </c>
      <c r="AI25" s="18">
        <f>IF(G25="",0,VLOOKUP($G25,$AI$53:$AL$88,4,0))</f>
        <v>0</v>
      </c>
      <c r="AJ25" s="18" t="str">
        <f>IF(G25="","",VLOOKUP($G25,$AI$53:$AL$88,2,0))</f>
        <v/>
      </c>
      <c r="AK25" s="18">
        <f>IF(G25="",0,VLOOKUP($G25,$AI$53:$AL$69,3,0))</f>
        <v>0</v>
      </c>
      <c r="AL25" s="18" t="str">
        <f>IF(Y25="","999:99.99"," "&amp;LEFT(RIGHT("  "&amp;TEXT(Y25,"0.00"),7),2)&amp;":"&amp;RIGHT(TEXT(Y25,"0.00"),5))</f>
        <v>999:99.99</v>
      </c>
      <c r="AM25" s="18" t="str">
        <f>IF(G25="","",VLOOKUP($G25,$AI$52:$AM$69,5,0)+IF($T$18="男子",1,0))</f>
        <v/>
      </c>
    </row>
    <row r="26" spans="1:39" s="18" customFormat="1" ht="9.9499999999999993" customHeight="1" x14ac:dyDescent="0.1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</row>
    <row r="27" spans="1:39" s="18" customFormat="1" ht="21" customHeight="1" x14ac:dyDescent="0.15">
      <c r="A27" s="24" t="s">
        <v>59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6"/>
      <c r="AE27" s="30"/>
      <c r="AF27" s="30"/>
      <c r="AG27" s="30"/>
      <c r="AH27" s="30"/>
    </row>
    <row r="28" spans="1:39" s="18" customFormat="1" ht="23.25" customHeight="1" x14ac:dyDescent="0.15">
      <c r="A28" s="138"/>
      <c r="B28" s="106"/>
      <c r="C28" s="106"/>
      <c r="D28" s="106"/>
      <c r="E28" s="106"/>
      <c r="F28" s="139"/>
      <c r="G28" s="145" t="s">
        <v>60</v>
      </c>
      <c r="H28" s="146"/>
      <c r="I28" s="146"/>
      <c r="J28" s="146"/>
      <c r="K28" s="147"/>
      <c r="L28" s="146" t="s">
        <v>61</v>
      </c>
      <c r="M28" s="146"/>
      <c r="N28" s="146"/>
      <c r="O28" s="146"/>
      <c r="P28" s="146"/>
      <c r="Q28" s="145"/>
      <c r="R28" s="146"/>
      <c r="S28" s="146"/>
      <c r="T28" s="146"/>
      <c r="U28" s="147"/>
      <c r="V28" s="138" t="s">
        <v>62</v>
      </c>
      <c r="W28" s="106"/>
      <c r="X28" s="106"/>
      <c r="Y28" s="106"/>
      <c r="Z28" s="106"/>
      <c r="AA28" s="106"/>
      <c r="AB28" s="106"/>
      <c r="AC28" s="106"/>
      <c r="AD28" s="139"/>
      <c r="AE28" s="21"/>
      <c r="AF28" s="21"/>
      <c r="AG28" s="21"/>
      <c r="AH28" s="21"/>
    </row>
    <row r="29" spans="1:39" s="18" customFormat="1" ht="23.25" customHeight="1" x14ac:dyDescent="0.15">
      <c r="A29" s="138" t="s">
        <v>63</v>
      </c>
      <c r="B29" s="106"/>
      <c r="C29" s="106"/>
      <c r="D29" s="106"/>
      <c r="E29" s="106"/>
      <c r="F29" s="139"/>
      <c r="G29" s="142">
        <f>IF(T18="女子",1,0)</f>
        <v>0</v>
      </c>
      <c r="H29" s="133"/>
      <c r="I29" s="133"/>
      <c r="J29" s="31"/>
      <c r="K29" s="32" t="s">
        <v>64</v>
      </c>
      <c r="L29" s="142">
        <f>IF(T18="男子",1,0)</f>
        <v>0</v>
      </c>
      <c r="M29" s="133"/>
      <c r="N29" s="133"/>
      <c r="O29" s="31"/>
      <c r="P29" s="32" t="s">
        <v>64</v>
      </c>
      <c r="Q29" s="148"/>
      <c r="R29" s="149"/>
      <c r="S29" s="149"/>
      <c r="T29" s="149"/>
      <c r="U29" s="150"/>
      <c r="V29" s="144">
        <f>G29+L29</f>
        <v>0</v>
      </c>
      <c r="W29" s="107"/>
      <c r="X29" s="107"/>
      <c r="Y29" s="107"/>
      <c r="Z29" s="107"/>
      <c r="AA29" s="107"/>
      <c r="AB29" s="107"/>
      <c r="AC29" s="33"/>
      <c r="AD29" s="34" t="s">
        <v>64</v>
      </c>
      <c r="AE29" s="21"/>
      <c r="AF29" s="21"/>
      <c r="AG29" s="21"/>
      <c r="AH29" s="21"/>
    </row>
    <row r="30" spans="1:39" s="18" customFormat="1" ht="23.25" customHeight="1" x14ac:dyDescent="0.15">
      <c r="A30" s="138" t="s">
        <v>65</v>
      </c>
      <c r="B30" s="106"/>
      <c r="C30" s="106"/>
      <c r="D30" s="106"/>
      <c r="E30" s="106"/>
      <c r="F30" s="139"/>
      <c r="G30" s="142">
        <f>IF(T18="女子",AJ22,0)</f>
        <v>0</v>
      </c>
      <c r="H30" s="133"/>
      <c r="I30" s="133"/>
      <c r="J30" s="31"/>
      <c r="K30" s="32" t="s">
        <v>66</v>
      </c>
      <c r="L30" s="142">
        <f>IF(T18="男子",AJ22,0)</f>
        <v>0</v>
      </c>
      <c r="M30" s="133"/>
      <c r="N30" s="133"/>
      <c r="O30" s="31"/>
      <c r="P30" s="32" t="s">
        <v>66</v>
      </c>
      <c r="Q30" s="151"/>
      <c r="R30" s="152"/>
      <c r="S30" s="152"/>
      <c r="T30" s="152"/>
      <c r="U30" s="153"/>
      <c r="V30" s="144">
        <f>G30+L30</f>
        <v>0</v>
      </c>
      <c r="W30" s="107"/>
      <c r="X30" s="107"/>
      <c r="Y30" s="107"/>
      <c r="Z30" s="107"/>
      <c r="AA30" s="107"/>
      <c r="AB30" s="107"/>
      <c r="AC30" s="31"/>
      <c r="AD30" s="32" t="s">
        <v>66</v>
      </c>
      <c r="AE30" s="21"/>
      <c r="AF30" s="21"/>
      <c r="AG30" s="21"/>
      <c r="AH30" s="21"/>
    </row>
    <row r="31" spans="1:39" s="18" customFormat="1" ht="9.9499999999999993" customHeight="1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</row>
    <row r="32" spans="1:39" s="21" customFormat="1" ht="24" customHeight="1" x14ac:dyDescent="0.15">
      <c r="A32" s="24" t="s">
        <v>67</v>
      </c>
      <c r="B32" s="25"/>
      <c r="C32" s="25"/>
      <c r="D32" s="25"/>
      <c r="E32" s="25"/>
      <c r="F32" s="3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6"/>
    </row>
    <row r="33" spans="1:34" s="21" customFormat="1" ht="24" customHeight="1" x14ac:dyDescent="0.15">
      <c r="A33" s="143" t="s">
        <v>133</v>
      </c>
      <c r="B33" s="103"/>
      <c r="C33" s="103"/>
      <c r="D33" s="103"/>
      <c r="E33" s="103"/>
      <c r="F33" s="104"/>
      <c r="G33" s="98"/>
      <c r="H33" s="99"/>
      <c r="I33" s="99"/>
      <c r="J33" s="99"/>
      <c r="K33" s="99"/>
      <c r="L33" s="99"/>
      <c r="M33" s="100"/>
      <c r="N33" s="99"/>
      <c r="O33" s="100"/>
      <c r="P33" s="99"/>
      <c r="Q33" s="195"/>
      <c r="R33" s="195"/>
      <c r="S33" s="196"/>
      <c r="T33" s="196"/>
      <c r="U33" s="99"/>
      <c r="V33" s="101"/>
      <c r="W33" s="107">
        <v>800</v>
      </c>
      <c r="X33" s="107"/>
      <c r="Y33" s="107"/>
      <c r="Z33" s="107"/>
      <c r="AA33" s="107"/>
      <c r="AB33" s="107"/>
      <c r="AC33" s="107"/>
      <c r="AD33" s="46" t="s">
        <v>69</v>
      </c>
    </row>
    <row r="34" spans="1:34" s="21" customFormat="1" ht="24" customHeight="1" x14ac:dyDescent="0.15">
      <c r="A34" s="102" t="s">
        <v>134</v>
      </c>
      <c r="B34" s="103"/>
      <c r="C34" s="103"/>
      <c r="D34" s="103"/>
      <c r="E34" s="103"/>
      <c r="F34" s="104"/>
      <c r="G34" s="94"/>
      <c r="H34" s="31"/>
      <c r="I34" s="31"/>
      <c r="J34" s="31"/>
      <c r="K34" s="31"/>
      <c r="L34" s="31"/>
      <c r="M34" s="23"/>
      <c r="N34" s="31"/>
      <c r="O34" s="23"/>
      <c r="P34" s="31"/>
      <c r="Q34" s="105"/>
      <c r="R34" s="105"/>
      <c r="S34" s="106" t="s">
        <v>135</v>
      </c>
      <c r="T34" s="106"/>
      <c r="U34" s="31"/>
      <c r="V34" s="97"/>
      <c r="W34" s="107" t="str">
        <f>(TEXT(Q34*800,"#,##0"))</f>
        <v>0</v>
      </c>
      <c r="X34" s="107"/>
      <c r="Y34" s="107"/>
      <c r="Z34" s="107"/>
      <c r="AA34" s="107"/>
      <c r="AB34" s="107"/>
      <c r="AC34" s="107"/>
      <c r="AD34" s="46" t="s">
        <v>69</v>
      </c>
    </row>
    <row r="35" spans="1:34" s="21" customFormat="1" ht="18.75" x14ac:dyDescent="0.15">
      <c r="A35" s="143" t="s">
        <v>68</v>
      </c>
      <c r="B35" s="103"/>
      <c r="C35" s="103"/>
      <c r="D35" s="103"/>
      <c r="E35" s="103"/>
      <c r="F35" s="104"/>
      <c r="G35" s="94"/>
      <c r="H35" s="31"/>
      <c r="I35" s="31"/>
      <c r="J35" s="31"/>
      <c r="K35" s="31"/>
      <c r="L35" s="31"/>
      <c r="M35" s="23"/>
      <c r="N35" s="31"/>
      <c r="O35" s="23"/>
      <c r="P35" s="31"/>
      <c r="Q35" s="133">
        <f>V30</f>
        <v>0</v>
      </c>
      <c r="R35" s="133"/>
      <c r="S35" s="106" t="s">
        <v>66</v>
      </c>
      <c r="T35" s="106"/>
      <c r="U35" s="31"/>
      <c r="V35" s="97"/>
      <c r="W35" s="107" t="str">
        <f>(TEXT(SUM(AI24:AI25),"#,##0"))</f>
        <v>0</v>
      </c>
      <c r="X35" s="107"/>
      <c r="Y35" s="107"/>
      <c r="Z35" s="107"/>
      <c r="AA35" s="107"/>
      <c r="AB35" s="107"/>
      <c r="AC35" s="107"/>
      <c r="AD35" s="46" t="s">
        <v>69</v>
      </c>
    </row>
    <row r="36" spans="1:34" s="21" customFormat="1" ht="18.75" hidden="1" x14ac:dyDescent="0.15">
      <c r="A36" s="102" t="s">
        <v>139</v>
      </c>
      <c r="B36" s="103"/>
      <c r="C36" s="103"/>
      <c r="D36" s="103"/>
      <c r="E36" s="103"/>
      <c r="F36" s="104"/>
      <c r="G36" s="94"/>
      <c r="H36" s="31"/>
      <c r="I36" s="31"/>
      <c r="J36" s="31"/>
      <c r="K36" s="31"/>
      <c r="L36" s="31"/>
      <c r="M36" s="23"/>
      <c r="N36" s="31"/>
      <c r="O36" s="23"/>
      <c r="P36" s="31"/>
      <c r="Q36" s="105"/>
      <c r="R36" s="105"/>
      <c r="S36" s="106" t="s">
        <v>141</v>
      </c>
      <c r="T36" s="106"/>
      <c r="U36" s="31"/>
      <c r="V36" s="97"/>
      <c r="W36" s="107" t="str">
        <f>(TEXT(Q36*1000,"#,##0"))</f>
        <v>0</v>
      </c>
      <c r="X36" s="107"/>
      <c r="Y36" s="107"/>
      <c r="Z36" s="107"/>
      <c r="AA36" s="107"/>
      <c r="AB36" s="107"/>
      <c r="AC36" s="107"/>
      <c r="AD36" s="46" t="s">
        <v>69</v>
      </c>
    </row>
    <row r="37" spans="1:34" s="21" customFormat="1" ht="18.75" hidden="1" x14ac:dyDescent="0.15">
      <c r="A37" s="102" t="s">
        <v>140</v>
      </c>
      <c r="B37" s="103"/>
      <c r="C37" s="103"/>
      <c r="D37" s="103"/>
      <c r="E37" s="103"/>
      <c r="F37" s="104"/>
      <c r="G37" s="94"/>
      <c r="H37" s="31"/>
      <c r="I37" s="31"/>
      <c r="J37" s="31"/>
      <c r="K37" s="31"/>
      <c r="L37" s="31"/>
      <c r="M37" s="23"/>
      <c r="N37" s="31"/>
      <c r="O37" s="23"/>
      <c r="P37" s="31"/>
      <c r="Q37" s="105"/>
      <c r="R37" s="105"/>
      <c r="S37" s="106" t="s">
        <v>142</v>
      </c>
      <c r="T37" s="106"/>
      <c r="U37" s="31"/>
      <c r="V37" s="97"/>
      <c r="W37" s="107" t="str">
        <f>(TEXT(Q37*2000,"#,##0"))</f>
        <v>0</v>
      </c>
      <c r="X37" s="107"/>
      <c r="Y37" s="107"/>
      <c r="Z37" s="107"/>
      <c r="AA37" s="107"/>
      <c r="AB37" s="107"/>
      <c r="AC37" s="107"/>
      <c r="AD37" s="46" t="s">
        <v>69</v>
      </c>
    </row>
    <row r="38" spans="1:34" s="21" customFormat="1" ht="18.75" x14ac:dyDescent="0.15">
      <c r="A38" s="143" t="s">
        <v>120</v>
      </c>
      <c r="B38" s="103"/>
      <c r="C38" s="103"/>
      <c r="D38" s="103"/>
      <c r="E38" s="103"/>
      <c r="F38" s="104"/>
      <c r="G38" s="31"/>
      <c r="H38" s="31"/>
      <c r="I38" s="31"/>
      <c r="J38" s="31"/>
      <c r="K38" s="31"/>
      <c r="L38" s="31"/>
      <c r="M38" s="23"/>
      <c r="N38" s="31"/>
      <c r="O38" s="23"/>
      <c r="P38" s="31"/>
      <c r="Q38" s="105"/>
      <c r="R38" s="105"/>
      <c r="S38" s="106" t="s">
        <v>66</v>
      </c>
      <c r="T38" s="106"/>
      <c r="U38" s="31"/>
      <c r="V38" s="32"/>
      <c r="W38" s="107" t="str">
        <f>(TEXT(Q38*2000,"#,##0"))</f>
        <v>0</v>
      </c>
      <c r="X38" s="107"/>
      <c r="Y38" s="107"/>
      <c r="Z38" s="107"/>
      <c r="AA38" s="107"/>
      <c r="AB38" s="107"/>
      <c r="AC38" s="107"/>
      <c r="AD38" s="46" t="s">
        <v>69</v>
      </c>
    </row>
    <row r="39" spans="1:34" s="21" customFormat="1" ht="23.25" customHeight="1" x14ac:dyDescent="0.15">
      <c r="A39" s="143" t="s">
        <v>121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4"/>
      <c r="W39" s="132">
        <f>DBCS(TEXT(SUM(AI24:AI25)+Q38*2800,"#,##0"))+800+W34+W36+W37</f>
        <v>800</v>
      </c>
      <c r="X39" s="132"/>
      <c r="Y39" s="132"/>
      <c r="Z39" s="132"/>
      <c r="AA39" s="132"/>
      <c r="AB39" s="132"/>
      <c r="AC39" s="132"/>
      <c r="AD39" s="93" t="s">
        <v>69</v>
      </c>
    </row>
    <row r="40" spans="1:34" s="21" customFormat="1" ht="9.9499999999999993" customHeight="1" x14ac:dyDescent="0.1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</row>
    <row r="41" spans="1:34" s="21" customFormat="1" ht="21.75" customHeight="1" x14ac:dyDescent="0.15">
      <c r="A41" s="36" t="s">
        <v>70</v>
      </c>
      <c r="B41" s="37"/>
      <c r="C41" s="37"/>
      <c r="D41" s="37"/>
      <c r="E41" s="37"/>
      <c r="F41" s="38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9"/>
    </row>
    <row r="42" spans="1:34" s="21" customFormat="1" ht="15.75" customHeight="1" x14ac:dyDescent="0.15">
      <c r="A42" s="58" t="s">
        <v>97</v>
      </c>
      <c r="B42" s="40"/>
      <c r="C42" s="40"/>
      <c r="D42" s="40"/>
      <c r="E42" s="40"/>
      <c r="F42" s="41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2"/>
    </row>
    <row r="43" spans="1:34" s="21" customFormat="1" ht="15.75" customHeight="1" x14ac:dyDescent="0.15">
      <c r="A43" s="58" t="s">
        <v>98</v>
      </c>
      <c r="B43" s="40"/>
      <c r="C43" s="40"/>
      <c r="D43" s="40"/>
      <c r="E43" s="40"/>
      <c r="F43" s="41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2"/>
    </row>
    <row r="44" spans="1:34" s="21" customFormat="1" ht="15.75" customHeight="1" x14ac:dyDescent="0.15">
      <c r="A44" s="59" t="s">
        <v>71</v>
      </c>
      <c r="B44" s="43"/>
      <c r="C44" s="43"/>
      <c r="D44" s="43"/>
      <c r="E44" s="43"/>
      <c r="F44" s="44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2"/>
    </row>
    <row r="45" spans="1:34" s="21" customFormat="1" ht="22.5" customHeight="1" x14ac:dyDescent="0.15">
      <c r="A45" s="143" t="s">
        <v>72</v>
      </c>
      <c r="B45" s="103"/>
      <c r="C45" s="103"/>
      <c r="D45" s="103"/>
      <c r="E45" s="208"/>
      <c r="F45" s="209"/>
      <c r="G45" s="209"/>
      <c r="H45" s="209"/>
      <c r="I45" s="45" t="s">
        <v>73</v>
      </c>
      <c r="J45" s="209"/>
      <c r="K45" s="209"/>
      <c r="L45" s="45" t="s">
        <v>74</v>
      </c>
      <c r="M45" s="209"/>
      <c r="N45" s="209"/>
      <c r="O45" s="45" t="s">
        <v>75</v>
      </c>
      <c r="P45" s="178" t="s">
        <v>76</v>
      </c>
      <c r="Q45" s="178"/>
      <c r="R45" s="178"/>
      <c r="S45" s="178"/>
      <c r="T45" s="178"/>
      <c r="U45" s="204">
        <f>W39</f>
        <v>800</v>
      </c>
      <c r="V45" s="205"/>
      <c r="W45" s="205"/>
      <c r="X45" s="205"/>
      <c r="Y45" s="205"/>
      <c r="Z45" s="205"/>
      <c r="AA45" s="205"/>
      <c r="AB45" s="205"/>
      <c r="AC45" s="205"/>
      <c r="AD45" s="46" t="s">
        <v>85</v>
      </c>
    </row>
    <row r="46" spans="1:34" s="30" customFormat="1" ht="22.5" customHeight="1" x14ac:dyDescent="0.15">
      <c r="A46" s="210" t="s">
        <v>77</v>
      </c>
      <c r="B46" s="210"/>
      <c r="C46" s="210"/>
      <c r="D46" s="210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21"/>
      <c r="AF46" s="21"/>
      <c r="AG46" s="21"/>
      <c r="AH46" s="21"/>
    </row>
    <row r="47" spans="1:34" s="56" customFormat="1" ht="14.25" customHeight="1" x14ac:dyDescent="0.15">
      <c r="A47" s="201" t="s">
        <v>129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3"/>
    </row>
    <row r="48" spans="1:34" s="56" customFormat="1" ht="42.95" customHeight="1" x14ac:dyDescent="0.15">
      <c r="A48" s="57"/>
      <c r="B48" s="206" t="s">
        <v>128</v>
      </c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7"/>
    </row>
    <row r="49" spans="1:39" s="21" customFormat="1" ht="17.25" customHeight="1" x14ac:dyDescent="0.15">
      <c r="A49" s="197" t="s">
        <v>116</v>
      </c>
      <c r="B49" s="198"/>
      <c r="C49" s="198"/>
      <c r="D49" s="67"/>
      <c r="E49" s="37"/>
      <c r="F49" s="38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9"/>
    </row>
    <row r="50" spans="1:39" s="21" customFormat="1" ht="17.25" customHeight="1" x14ac:dyDescent="0.15">
      <c r="A50" s="199"/>
      <c r="B50" s="200"/>
      <c r="C50" s="200"/>
      <c r="D50" s="68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70"/>
    </row>
    <row r="51" spans="1:39" s="21" customFormat="1" ht="71.25" customHeight="1" x14ac:dyDescent="0.15">
      <c r="A51" s="134"/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6"/>
    </row>
    <row r="52" spans="1:39" s="21" customFormat="1" x14ac:dyDescent="0.15">
      <c r="AI52" s="63"/>
      <c r="AJ52" s="64"/>
      <c r="AM52" s="21" t="s">
        <v>114</v>
      </c>
    </row>
    <row r="53" spans="1:39" s="21" customFormat="1" x14ac:dyDescent="0.1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H53" t="s">
        <v>100</v>
      </c>
      <c r="AI53"/>
      <c r="AJ53" s="65"/>
      <c r="AK53" s="21">
        <v>25</v>
      </c>
      <c r="AL53" s="21">
        <v>1000</v>
      </c>
    </row>
    <row r="54" spans="1:39" s="21" customFormat="1" x14ac:dyDescent="0.1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H54" t="s">
        <v>101</v>
      </c>
      <c r="AI54" t="str">
        <f t="shared" ref="AI54:AI59" si="0">""&amp;AH54</f>
        <v xml:space="preserve"> 50m自　由　形</v>
      </c>
      <c r="AJ54" s="66">
        <v>1</v>
      </c>
      <c r="AK54" s="21">
        <v>50</v>
      </c>
      <c r="AL54" s="21">
        <v>1000</v>
      </c>
      <c r="AM54" s="21">
        <v>31</v>
      </c>
    </row>
    <row r="55" spans="1:39" s="21" customFormat="1" x14ac:dyDescent="0.1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H55" t="s">
        <v>102</v>
      </c>
      <c r="AI55" t="str">
        <f t="shared" si="0"/>
        <v>100m自　由　形</v>
      </c>
      <c r="AJ55" s="65">
        <v>1</v>
      </c>
      <c r="AK55" s="21">
        <v>100</v>
      </c>
      <c r="AL55" s="21">
        <v>1000</v>
      </c>
      <c r="AM55" s="21">
        <v>23</v>
      </c>
    </row>
    <row r="56" spans="1:39" s="21" customFormat="1" x14ac:dyDescent="0.1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H56" t="s">
        <v>103</v>
      </c>
      <c r="AI56" t="str">
        <f t="shared" si="0"/>
        <v>200m自　由　形</v>
      </c>
      <c r="AJ56" s="65">
        <v>1</v>
      </c>
      <c r="AK56" s="21">
        <v>200</v>
      </c>
      <c r="AL56" s="21">
        <v>1000</v>
      </c>
      <c r="AM56" s="21">
        <v>13</v>
      </c>
    </row>
    <row r="57" spans="1:39" s="21" customFormat="1" x14ac:dyDescent="0.1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H57" t="s">
        <v>136</v>
      </c>
      <c r="AI57" t="str">
        <f t="shared" si="0"/>
        <v>400m自　由　形</v>
      </c>
      <c r="AJ57" s="65">
        <v>1</v>
      </c>
      <c r="AK57" s="21">
        <v>400</v>
      </c>
      <c r="AL57" s="21">
        <v>2000</v>
      </c>
      <c r="AM57" s="21">
        <v>15</v>
      </c>
    </row>
    <row r="58" spans="1:39" s="21" customFormat="1" x14ac:dyDescent="0.15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t="s">
        <v>137</v>
      </c>
      <c r="AI58" t="str">
        <f t="shared" si="0"/>
        <v>800m自　由　形</v>
      </c>
      <c r="AJ58" s="65">
        <v>1</v>
      </c>
      <c r="AK58" s="21">
        <v>800</v>
      </c>
      <c r="AL58" s="21">
        <v>3000</v>
      </c>
      <c r="AM58" s="21">
        <v>1</v>
      </c>
    </row>
    <row r="59" spans="1:39" s="21" customFormat="1" x14ac:dyDescent="0.15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t="s">
        <v>138</v>
      </c>
      <c r="AI59" t="str">
        <f t="shared" si="0"/>
        <v>1500m自　由　形</v>
      </c>
      <c r="AJ59" s="65">
        <v>1</v>
      </c>
      <c r="AK59" s="21">
        <v>1500</v>
      </c>
      <c r="AL59" s="21">
        <v>4000</v>
      </c>
      <c r="AM59" s="21">
        <v>2</v>
      </c>
    </row>
    <row r="60" spans="1:39" s="21" customFormat="1" x14ac:dyDescent="0.1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t="s">
        <v>104</v>
      </c>
      <c r="AI60" t="str">
        <f>""&amp;AH61</f>
        <v xml:space="preserve"> 50m背　泳　ぎ</v>
      </c>
      <c r="AJ60" s="66">
        <v>2</v>
      </c>
      <c r="AK60" s="21">
        <v>50</v>
      </c>
      <c r="AL60" s="21">
        <v>1000</v>
      </c>
      <c r="AM60" s="21">
        <v>25</v>
      </c>
    </row>
    <row r="61" spans="1:39" s="21" customFormat="1" x14ac:dyDescent="0.1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t="s">
        <v>105</v>
      </c>
      <c r="AI61" t="str">
        <f>""&amp;AH62</f>
        <v>100m背　泳　ぎ</v>
      </c>
      <c r="AJ61" s="66">
        <v>2</v>
      </c>
      <c r="AK61" s="21">
        <v>100</v>
      </c>
      <c r="AL61" s="21">
        <v>1000</v>
      </c>
      <c r="AM61" s="21">
        <v>17</v>
      </c>
    </row>
    <row r="62" spans="1:39" s="21" customFormat="1" x14ac:dyDescent="0.1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t="s">
        <v>106</v>
      </c>
      <c r="AI62" t="str">
        <f>""&amp;AH63</f>
        <v>200m背　泳　ぎ</v>
      </c>
      <c r="AJ62" s="66">
        <v>2</v>
      </c>
      <c r="AK62" s="21">
        <v>200</v>
      </c>
      <c r="AL62" s="21">
        <v>1000</v>
      </c>
      <c r="AM62" s="21">
        <v>7</v>
      </c>
    </row>
    <row r="63" spans="1:39" s="21" customFormat="1" x14ac:dyDescent="0.1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t="s">
        <v>107</v>
      </c>
      <c r="AI63" t="str">
        <f>""&amp;AH65</f>
        <v xml:space="preserve"> 50m平　泳　ぎ</v>
      </c>
      <c r="AJ63" s="66">
        <v>3</v>
      </c>
      <c r="AK63" s="21">
        <v>50</v>
      </c>
      <c r="AL63" s="21">
        <v>1000</v>
      </c>
      <c r="AM63" s="21">
        <v>27</v>
      </c>
    </row>
    <row r="64" spans="1:39" s="21" customFormat="1" x14ac:dyDescent="0.1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t="s">
        <v>108</v>
      </c>
      <c r="AI64" t="str">
        <f>""&amp;AH66</f>
        <v>100m平　泳　ぎ</v>
      </c>
      <c r="AJ64" s="66">
        <v>3</v>
      </c>
      <c r="AK64" s="21">
        <v>100</v>
      </c>
      <c r="AL64" s="21">
        <v>1000</v>
      </c>
      <c r="AM64" s="21">
        <v>19</v>
      </c>
    </row>
    <row r="65" spans="1:39" s="21" customFormat="1" x14ac:dyDescent="0.1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t="s">
        <v>109</v>
      </c>
      <c r="AI65" t="str">
        <f>""&amp;AH67</f>
        <v>200m平　泳　ぎ</v>
      </c>
      <c r="AJ65" s="66">
        <v>3</v>
      </c>
      <c r="AK65" s="21">
        <v>200</v>
      </c>
      <c r="AL65" s="21">
        <v>1000</v>
      </c>
      <c r="AM65" s="21">
        <v>9</v>
      </c>
    </row>
    <row r="66" spans="1:39" s="21" customFormat="1" x14ac:dyDescent="0.1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t="s">
        <v>110</v>
      </c>
      <c r="AI66" s="5" t="str">
        <f>""&amp;AH69</f>
        <v xml:space="preserve"> 50mバタフライ</v>
      </c>
      <c r="AJ66" s="66">
        <v>4</v>
      </c>
      <c r="AK66" s="21">
        <v>50</v>
      </c>
      <c r="AL66" s="21">
        <v>1000</v>
      </c>
      <c r="AM66" s="21">
        <v>29</v>
      </c>
    </row>
    <row r="67" spans="1:39" s="21" customFormat="1" x14ac:dyDescent="0.1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t="s">
        <v>111</v>
      </c>
      <c r="AI67" s="5" t="str">
        <f>""&amp;AH70</f>
        <v>100mバタフライ</v>
      </c>
      <c r="AJ67" s="66">
        <v>4</v>
      </c>
      <c r="AK67" s="21">
        <v>100</v>
      </c>
      <c r="AL67" s="21">
        <v>1000</v>
      </c>
      <c r="AM67" s="55">
        <v>21</v>
      </c>
    </row>
    <row r="68" spans="1:39" s="21" customFormat="1" x14ac:dyDescent="0.1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t="s">
        <v>51</v>
      </c>
      <c r="AI68" s="5" t="str">
        <f>""&amp;AH71</f>
        <v>200mバタフライ</v>
      </c>
      <c r="AJ68" s="66">
        <v>4</v>
      </c>
      <c r="AK68" s="21">
        <v>200</v>
      </c>
      <c r="AL68" s="21">
        <v>1000</v>
      </c>
      <c r="AM68" s="21">
        <v>11</v>
      </c>
    </row>
    <row r="69" spans="1:39" s="21" customFormat="1" x14ac:dyDescent="0.1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t="s">
        <v>49</v>
      </c>
      <c r="AI69" s="5" t="str">
        <f>""&amp;AH73</f>
        <v>200m個人メドレー</v>
      </c>
      <c r="AJ69" s="66">
        <v>5</v>
      </c>
      <c r="AK69" s="21">
        <v>200</v>
      </c>
      <c r="AL69" s="21">
        <v>1000</v>
      </c>
      <c r="AM69" s="21">
        <v>5</v>
      </c>
    </row>
    <row r="70" spans="1:39" s="21" customFormat="1" x14ac:dyDescent="0.1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t="s">
        <v>48</v>
      </c>
      <c r="AJ70" s="71"/>
    </row>
    <row r="71" spans="1:39" x14ac:dyDescent="0.15">
      <c r="AH71" t="s">
        <v>52</v>
      </c>
      <c r="AJ71" s="65"/>
      <c r="AK71" s="21"/>
      <c r="AL71" s="21">
        <v>1800</v>
      </c>
      <c r="AM71" s="21"/>
    </row>
    <row r="72" spans="1:39" x14ac:dyDescent="0.15">
      <c r="AH72" t="s">
        <v>112</v>
      </c>
      <c r="AJ72" s="66"/>
      <c r="AK72" s="21"/>
      <c r="AL72" s="21">
        <v>1800</v>
      </c>
      <c r="AM72" s="21"/>
    </row>
    <row r="73" spans="1:39" x14ac:dyDescent="0.15">
      <c r="AH73" t="s">
        <v>113</v>
      </c>
      <c r="AI73" s="5"/>
      <c r="AJ73" s="65"/>
      <c r="AK73" s="21"/>
      <c r="AL73" s="21">
        <v>1800</v>
      </c>
      <c r="AM73" s="21"/>
    </row>
    <row r="74" spans="1:39" x14ac:dyDescent="0.15">
      <c r="AH74" t="s">
        <v>52</v>
      </c>
      <c r="AJ74" s="65"/>
      <c r="AK74" s="21"/>
      <c r="AL74" s="21"/>
      <c r="AM74" s="21"/>
    </row>
    <row r="75" spans="1:39" x14ac:dyDescent="0.15">
      <c r="AH75" t="s">
        <v>112</v>
      </c>
      <c r="AI75" s="5"/>
      <c r="AJ75" s="66"/>
      <c r="AK75" s="21"/>
      <c r="AL75" s="21"/>
      <c r="AM75" s="21"/>
    </row>
    <row r="76" spans="1:39" x14ac:dyDescent="0.15">
      <c r="AH76" t="s">
        <v>113</v>
      </c>
      <c r="AI76" s="5"/>
      <c r="AJ76" s="66"/>
      <c r="AK76" s="21"/>
      <c r="AL76" s="21"/>
      <c r="AM76" s="21"/>
    </row>
    <row r="77" spans="1:39" x14ac:dyDescent="0.15">
      <c r="AH77" t="s">
        <v>115</v>
      </c>
      <c r="AI77" s="5"/>
      <c r="AJ77" s="66"/>
      <c r="AK77" s="21"/>
      <c r="AL77" s="21"/>
      <c r="AM77" s="21"/>
    </row>
    <row r="78" spans="1:39" x14ac:dyDescent="0.15">
      <c r="AH78" t="s">
        <v>104</v>
      </c>
      <c r="AI78" s="5"/>
      <c r="AJ78" s="66"/>
      <c r="AK78" s="21"/>
      <c r="AL78" s="21"/>
      <c r="AM78" s="21"/>
    </row>
    <row r="79" spans="1:39" x14ac:dyDescent="0.15">
      <c r="AH79" t="s">
        <v>105</v>
      </c>
      <c r="AI79" s="5"/>
      <c r="AJ79" s="66"/>
      <c r="AK79" s="21"/>
      <c r="AL79" s="21"/>
      <c r="AM79" s="21"/>
    </row>
    <row r="80" spans="1:39" x14ac:dyDescent="0.15">
      <c r="AH80" t="s">
        <v>106</v>
      </c>
      <c r="AI80" s="5"/>
      <c r="AJ80" s="66"/>
      <c r="AK80" s="21"/>
      <c r="AL80" s="21"/>
      <c r="AM80" s="21"/>
    </row>
    <row r="81" spans="34:39" x14ac:dyDescent="0.15">
      <c r="AH81" t="s">
        <v>107</v>
      </c>
      <c r="AI81" s="5"/>
      <c r="AJ81" s="66"/>
      <c r="AK81" s="21"/>
      <c r="AL81" s="21"/>
      <c r="AM81" s="21"/>
    </row>
    <row r="82" spans="34:39" x14ac:dyDescent="0.15">
      <c r="AH82" t="s">
        <v>108</v>
      </c>
      <c r="AI82" s="5"/>
      <c r="AJ82" s="66"/>
      <c r="AK82" s="21"/>
      <c r="AL82" s="21"/>
      <c r="AM82" s="21"/>
    </row>
    <row r="83" spans="34:39" x14ac:dyDescent="0.15">
      <c r="AH83" t="s">
        <v>109</v>
      </c>
      <c r="AI83" s="5"/>
      <c r="AJ83" s="66"/>
      <c r="AK83" s="21"/>
      <c r="AL83" s="21"/>
      <c r="AM83" s="21"/>
    </row>
    <row r="84" spans="34:39" x14ac:dyDescent="0.15">
      <c r="AH84" t="s">
        <v>110</v>
      </c>
      <c r="AI84" s="5"/>
      <c r="AJ84" s="66"/>
      <c r="AK84" s="21"/>
      <c r="AL84" s="21"/>
      <c r="AM84" s="21"/>
    </row>
    <row r="85" spans="34:39" x14ac:dyDescent="0.15">
      <c r="AH85" t="s">
        <v>111</v>
      </c>
      <c r="AI85" s="5"/>
      <c r="AJ85" s="66"/>
      <c r="AK85" s="21"/>
      <c r="AL85" s="21"/>
      <c r="AM85" s="21"/>
    </row>
    <row r="86" spans="34:39" x14ac:dyDescent="0.15">
      <c r="AH86" t="s">
        <v>51</v>
      </c>
      <c r="AI86" s="5"/>
      <c r="AJ86" s="66"/>
      <c r="AK86" s="21"/>
      <c r="AL86" s="21"/>
      <c r="AM86" s="21"/>
    </row>
    <row r="87" spans="34:39" x14ac:dyDescent="0.15">
      <c r="AH87" t="s">
        <v>49</v>
      </c>
      <c r="AI87"/>
      <c r="AJ87" s="66"/>
      <c r="AK87" s="21"/>
      <c r="AL87" s="21"/>
      <c r="AM87" s="21"/>
    </row>
    <row r="88" spans="34:39" x14ac:dyDescent="0.15">
      <c r="AH88" t="s">
        <v>48</v>
      </c>
      <c r="AI88"/>
      <c r="AJ88" s="66"/>
      <c r="AK88" s="21"/>
      <c r="AL88" s="21"/>
      <c r="AM88" s="21"/>
    </row>
    <row r="89" spans="34:39" x14ac:dyDescent="0.15">
      <c r="AH89" t="s">
        <v>52</v>
      </c>
      <c r="AI89"/>
      <c r="AJ89" s="66"/>
      <c r="AK89" s="21"/>
      <c r="AL89" s="21"/>
    </row>
    <row r="90" spans="34:39" x14ac:dyDescent="0.15">
      <c r="AH90" t="s">
        <v>112</v>
      </c>
    </row>
    <row r="91" spans="34:39" x14ac:dyDescent="0.15">
      <c r="AH91" t="s">
        <v>113</v>
      </c>
    </row>
  </sheetData>
  <sheetProtection algorithmName="SHA-512" hashValue="zqC2F4evWM/xAhQ6+80be/sI6pjSthDoeYoUWYyllzpyIrTielVb7yrqnj8cN5wU1i/ERk6k/CDPA/MUqxor/A==" saltValue="5JVUck3nhgDe988oC8y9gA==" spinCount="100000" sheet="1" selectLockedCells="1"/>
  <mergeCells count="95">
    <mergeCell ref="A33:F33"/>
    <mergeCell ref="Q33:R33"/>
    <mergeCell ref="S33:T33"/>
    <mergeCell ref="W33:AC33"/>
    <mergeCell ref="A49:C50"/>
    <mergeCell ref="A47:AD47"/>
    <mergeCell ref="P45:T45"/>
    <mergeCell ref="U45:AC45"/>
    <mergeCell ref="B48:AD48"/>
    <mergeCell ref="A45:D45"/>
    <mergeCell ref="E45:H45"/>
    <mergeCell ref="J45:K45"/>
    <mergeCell ref="M45:N45"/>
    <mergeCell ref="A46:D46"/>
    <mergeCell ref="A38:F38"/>
    <mergeCell ref="A39:V39"/>
    <mergeCell ref="D11:O11"/>
    <mergeCell ref="D12:O13"/>
    <mergeCell ref="P11:AD11"/>
    <mergeCell ref="Q18:S18"/>
    <mergeCell ref="X18:Z18"/>
    <mergeCell ref="T18:W18"/>
    <mergeCell ref="AA18:AD18"/>
    <mergeCell ref="A1:H1"/>
    <mergeCell ref="G24:X24"/>
    <mergeCell ref="G25:X25"/>
    <mergeCell ref="A18:F18"/>
    <mergeCell ref="G19:R19"/>
    <mergeCell ref="A3:AD3"/>
    <mergeCell ref="E6:AD6"/>
    <mergeCell ref="A10:C10"/>
    <mergeCell ref="P10:R10"/>
    <mergeCell ref="S10:AD10"/>
    <mergeCell ref="I9:AD9"/>
    <mergeCell ref="E9:H9"/>
    <mergeCell ref="A11:C11"/>
    <mergeCell ref="A22:F22"/>
    <mergeCell ref="G22:R22"/>
    <mergeCell ref="A20:F20"/>
    <mergeCell ref="Q28:U30"/>
    <mergeCell ref="V28:AD28"/>
    <mergeCell ref="A9:C9"/>
    <mergeCell ref="D10:O10"/>
    <mergeCell ref="S19:AD19"/>
    <mergeCell ref="G20:R20"/>
    <mergeCell ref="A28:F28"/>
    <mergeCell ref="G28:K28"/>
    <mergeCell ref="L28:P28"/>
    <mergeCell ref="A30:F30"/>
    <mergeCell ref="G30:I30"/>
    <mergeCell ref="L29:N29"/>
    <mergeCell ref="L30:N30"/>
    <mergeCell ref="A19:F19"/>
    <mergeCell ref="A12:C13"/>
    <mergeCell ref="P12:AD13"/>
    <mergeCell ref="A51:AD51"/>
    <mergeCell ref="Y25:AD25"/>
    <mergeCell ref="S22:AD22"/>
    <mergeCell ref="A23:F23"/>
    <mergeCell ref="A24:F24"/>
    <mergeCell ref="A25:F25"/>
    <mergeCell ref="Y23:AD23"/>
    <mergeCell ref="Y24:AD24"/>
    <mergeCell ref="E46:AD46"/>
    <mergeCell ref="A29:F29"/>
    <mergeCell ref="G29:I29"/>
    <mergeCell ref="W35:AC35"/>
    <mergeCell ref="W38:AC38"/>
    <mergeCell ref="A35:F35"/>
    <mergeCell ref="V29:AB29"/>
    <mergeCell ref="V30:AB30"/>
    <mergeCell ref="W39:AC39"/>
    <mergeCell ref="Q35:R35"/>
    <mergeCell ref="Q38:R38"/>
    <mergeCell ref="S35:T35"/>
    <mergeCell ref="S38:T38"/>
    <mergeCell ref="G23:X23"/>
    <mergeCell ref="A14:C15"/>
    <mergeCell ref="A16:C17"/>
    <mergeCell ref="D14:AD15"/>
    <mergeCell ref="D16:AD17"/>
    <mergeCell ref="S20:AD20"/>
    <mergeCell ref="G18:P18"/>
    <mergeCell ref="A37:F37"/>
    <mergeCell ref="Q37:R37"/>
    <mergeCell ref="S37:T37"/>
    <mergeCell ref="W37:AC37"/>
    <mergeCell ref="A34:F34"/>
    <mergeCell ref="Q34:R34"/>
    <mergeCell ref="S34:T34"/>
    <mergeCell ref="W34:AC34"/>
    <mergeCell ref="A36:F36"/>
    <mergeCell ref="Q36:R36"/>
    <mergeCell ref="S36:T36"/>
    <mergeCell ref="W36:AC36"/>
  </mergeCells>
  <phoneticPr fontId="2"/>
  <conditionalFormatting sqref="E6">
    <cfRule type="expression" dxfId="3" priority="9">
      <formula>E6&lt;&gt;""</formula>
    </cfRule>
  </conditionalFormatting>
  <conditionalFormatting sqref="E6:AD6">
    <cfRule type="expression" dxfId="2" priority="6">
      <formula>LEFT($E$6,1)="最"</formula>
    </cfRule>
  </conditionalFormatting>
  <conditionalFormatting sqref="D12:O13 E9 I9 P12 G18 T18 J45 M45 E45:E46 G20:G22 S20:S22 D16 D14">
    <cfRule type="expression" dxfId="1" priority="2">
      <formula>D9&lt;&gt;""</formula>
    </cfRule>
  </conditionalFormatting>
  <conditionalFormatting sqref="G24:G25">
    <cfRule type="expression" dxfId="0" priority="10">
      <formula>AND($G24&lt;&gt;"",#REF!=$G$24)</formula>
    </cfRule>
  </conditionalFormatting>
  <dataValidations xWindow="250" yWindow="608" count="19">
    <dataValidation type="decimal" imeMode="off" allowBlank="1" showInputMessage="1" showErrorMessage="1" errorTitle="入力確認" error="１分以上の場合は_x000a_1分45秒67→｢145.67｣の形式で_x000a_入力して下さい。" promptTitle="エントリータイム入力" prompt="例　30秒45　→　30.45_x000a_1分13秒32　→　113.32" sqref="Y24:Y25" xr:uid="{96AE472E-F24F-41F1-B13C-A2CC5F4599CE}">
      <formula1>10</formula1>
      <formula2>8000</formula2>
    </dataValidation>
    <dataValidation type="list" allowBlank="1" showInputMessage="1" showErrorMessage="1" promptTitle="性別選択" prompt="性別を選択してください。" sqref="T18:W18" xr:uid="{E42E2FFA-482A-41E5-8203-43A9ACAF9A57}">
      <formula1>"女子,男子"</formula1>
    </dataValidation>
    <dataValidation imeMode="hiragana" allowBlank="1" showInputMessage="1" showErrorMessage="1" promptTitle="姓" prompt="参加者の姓を入力して下さい。" sqref="G22:R22" xr:uid="{875B3A44-B544-45EC-9C08-112D020A0942}"/>
    <dataValidation imeMode="hiragana" allowBlank="1" showInputMessage="1" showErrorMessage="1" promptTitle="名" prompt="参加者の名を入力して下さい。" sqref="S22:AD22" xr:uid="{59845915-436D-4453-B7CA-44DA76F601A3}"/>
    <dataValidation imeMode="hiragana" allowBlank="1" showInputMessage="1" showErrorMessage="1" promptTitle="申込責任者名" prompt="申込責任者名を入力して下さい。" sqref="D12" xr:uid="{B7F34C2A-7CE3-44B9-BC64-754FA9EA74F0}"/>
    <dataValidation imeMode="off" allowBlank="1" showInputMessage="1" showErrorMessage="1" promptTitle="電話番号" prompt="連絡先電話番号を市外局番から入力して下さい。" sqref="D10" xr:uid="{FBE66A3E-291C-41E1-99B1-49715B8A86A2}"/>
    <dataValidation imeMode="off" allowBlank="1" showInputMessage="1" showErrorMessage="1" promptTitle="ＦＡＸ番号" prompt="連絡先ＦＡＸ番号を市外局番から入力して下さい、" sqref="S10" xr:uid="{6F084522-F0F7-43C7-A5FE-242ED7F8E99A}"/>
    <dataValidation imeMode="off" allowBlank="1" showInputMessage="1" showErrorMessage="1" promptTitle="携帯電話番号" prompt="連絡先携帯電話番号を入力して下さい。" sqref="D11:O11" xr:uid="{592A2BDD-4867-450A-9703-A22F48D4AE4B}"/>
    <dataValidation imeMode="off" allowBlank="1" showInputMessage="1" showErrorMessage="1" promptTitle="大会当日緊急時の連絡先" prompt="大会当日緊急時の連絡先℡番号を入力してください。_x000a_固定電話の場合は市外局番から入力してください。" sqref="P12:AD13" xr:uid="{E8EB8B80-6415-46B3-869B-77F0A3C24942}"/>
    <dataValidation type="date" imeMode="off" allowBlank="1" showInputMessage="1" showErrorMessage="1" errorTitle="生年月日" error="西暦で入力してください。" promptTitle="生年月日" prompt="生年月日を西暦で入力して下さい。_x000a_（例　1963年5月18日の場合は_x000a_1963/5/18と入力）" sqref="G18:P18" xr:uid="{E856597E-1152-471C-A7F6-F3B37E4ADE57}">
      <formula1>1</formula1>
      <formula2>43831</formula2>
    </dataValidation>
    <dataValidation imeMode="halfKatakana" allowBlank="1" showInputMessage="1" showErrorMessage="1" promptTitle="姓（フリガナ）" prompt="参加者の姓のフリガナを入力して下さい。" sqref="G20:R21" xr:uid="{3C2ED84E-1A64-48DB-8A20-9D2413DD3BC7}"/>
    <dataValidation imeMode="halfKatakana" allowBlank="1" showInputMessage="1" showErrorMessage="1" promptTitle="名（フリガナ）" prompt="参加者の名のフリガナを入力して下さい。" sqref="S20:AD21" xr:uid="{61072AC4-E712-4055-A535-7EB8B9F495F2}"/>
    <dataValidation imeMode="on" allowBlank="1" showInputMessage="1" showErrorMessage="1" sqref="A51:AD51 E46:AD46" xr:uid="{07D463A3-7155-4580-8CEC-3AB1E87AF407}"/>
    <dataValidation type="list" imeMode="off" allowBlank="1" showInputMessage="1" showErrorMessage="1" errorTitle="入力確認" error="半角8文字以内で入力して下さい。" promptTitle="出場日選択" prompt="出場する日付を選択してください。" sqref="E6:AD6" xr:uid="{33160FAB-91A9-4A86-8266-8AFFE407564A}">
      <formula1>$AI$5:$AI$8</formula1>
    </dataValidation>
    <dataValidation imeMode="hiragana" allowBlank="1" showInputMessage="1" showErrorMessage="1" sqref="I9:AD9" xr:uid="{6C02AEF8-7108-4615-A995-86AD87B26C65}"/>
    <dataValidation imeMode="off" allowBlank="1" showInputMessage="1" showErrorMessage="1" sqref="E45:H45 J45:K45 M45:N45" xr:uid="{7300D5F4-CC19-47A8-A1F7-234FCF3A04D9}"/>
    <dataValidation allowBlank="1" showInputMessage="1" showErrorMessage="1" promptTitle="所属入力" prompt="チームで参加の方はチーム名に書き換えてください_x000a_" sqref="D14:AD15" xr:uid="{4461D992-39E7-42A4-89C1-510CA148CC1A}"/>
    <dataValidation allowBlank="1" showInputMessage="1" showErrorMessage="1" promptTitle="所属略称" prompt="チームで参加の方はチーム略称を書き換えてください｡" sqref="D16:AD17" xr:uid="{37BEB32E-70FC-467F-A082-4D6D9D70B539}"/>
    <dataValidation type="list" allowBlank="1" showInputMessage="1" showErrorMessage="1" promptTitle="種目選択" prompt="出場する距離・種目を選択してください。" sqref="G24:X26" xr:uid="{DA957235-358C-43C0-AEF5-B394C6117800}">
      <formula1>$AI$53:$AI$69</formula1>
    </dataValidation>
  </dataValidations>
  <printOptions horizontalCentered="1"/>
  <pageMargins left="0.47244094488188981" right="0.47244094488188981" top="0.39370078740157483" bottom="0.35433070866141736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57F94-2ED1-44B9-93AC-DB443748CAD0}">
  <sheetPr>
    <pageSetUpPr fitToPage="1"/>
  </sheetPr>
  <dimension ref="A1:Y74"/>
  <sheetViews>
    <sheetView topLeftCell="A4" workbookViewId="0">
      <selection activeCell="AB8" sqref="AB8"/>
    </sheetView>
  </sheetViews>
  <sheetFormatPr defaultColWidth="10.140625" defaultRowHeight="13.5" x14ac:dyDescent="0.15"/>
  <cols>
    <col min="1" max="3" width="4.7109375" style="73" customWidth="1"/>
    <col min="4" max="4" width="5.140625" style="73" customWidth="1"/>
    <col min="5" max="5" width="2.85546875" style="73" customWidth="1"/>
    <col min="6" max="11" width="4.7109375" style="73" customWidth="1"/>
    <col min="12" max="12" width="1.85546875" style="73" customWidth="1"/>
    <col min="13" max="17" width="4.7109375" style="73" customWidth="1"/>
    <col min="18" max="18" width="3" style="73" customWidth="1"/>
    <col min="19" max="24" width="4.7109375" style="73" customWidth="1"/>
    <col min="25" max="25" width="4.85546875" style="73" customWidth="1"/>
    <col min="26" max="29" width="5.140625" style="73" customWidth="1"/>
    <col min="30" max="31" width="10.140625" style="73"/>
    <col min="32" max="43" width="5" style="73" customWidth="1"/>
    <col min="44" max="16384" width="10.140625" style="73"/>
  </cols>
  <sheetData>
    <row r="1" spans="1:25" ht="54" customHeight="1" x14ac:dyDescent="0.15">
      <c r="A1" s="215" t="s">
        <v>143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</row>
    <row r="2" spans="1:25" ht="18.75" customHeight="1" x14ac:dyDescent="0.1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25" ht="50.25" customHeight="1" x14ac:dyDescent="0.15">
      <c r="A3" s="72"/>
      <c r="B3" s="74"/>
      <c r="C3" s="75"/>
      <c r="D3" s="75"/>
      <c r="E3" s="75"/>
      <c r="F3" s="75"/>
      <c r="G3" s="75"/>
      <c r="H3" s="75"/>
      <c r="I3" s="72"/>
      <c r="J3" s="217" t="str">
        <f>大会申込書!D16</f>
        <v>個人参加</v>
      </c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</row>
    <row r="4" spans="1:25" ht="7.9" customHeight="1" x14ac:dyDescent="0.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</row>
    <row r="5" spans="1:25" ht="99" customHeight="1" x14ac:dyDescent="0.15">
      <c r="B5" s="218" t="str">
        <f>大会申込書!AI20</f>
        <v xml:space="preserve"> </v>
      </c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9" t="s">
        <v>117</v>
      </c>
      <c r="W5" s="219"/>
      <c r="X5" s="76"/>
    </row>
    <row r="6" spans="1:25" ht="14.25" customHeight="1" x14ac:dyDescent="0.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</row>
    <row r="7" spans="1:25" ht="20.25" customHeight="1" x14ac:dyDescent="0.15">
      <c r="A7" s="72"/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9"/>
      <c r="X7" s="72"/>
    </row>
    <row r="8" spans="1:25" s="83" customFormat="1" ht="69" customHeight="1" x14ac:dyDescent="0.15">
      <c r="A8" s="80"/>
      <c r="B8" s="81"/>
      <c r="C8" s="213">
        <f>大会申込書!AI6</f>
        <v>45144</v>
      </c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4" t="str">
        <f>IF(大会申込書!G24="","",LEFT(大会申込書!G24,9))</f>
        <v/>
      </c>
      <c r="P8" s="214"/>
      <c r="Q8" s="214"/>
      <c r="R8" s="214"/>
      <c r="S8" s="214"/>
      <c r="T8" s="214"/>
      <c r="U8" s="214"/>
      <c r="V8" s="214"/>
      <c r="W8" s="82"/>
      <c r="X8" s="80"/>
      <c r="Y8" s="80"/>
    </row>
    <row r="9" spans="1:25" s="83" customFormat="1" ht="47.25" customHeight="1" x14ac:dyDescent="0.15">
      <c r="A9" s="80"/>
      <c r="B9" s="84"/>
      <c r="C9" s="211">
        <f>大会申込書!T18</f>
        <v>0</v>
      </c>
      <c r="D9" s="211"/>
      <c r="E9" s="211"/>
      <c r="F9" s="211"/>
      <c r="G9" s="211"/>
      <c r="H9" s="211"/>
      <c r="I9" s="212" t="str">
        <f>IF(大会申込書!G24="","",MID(大会申込書!G24,1,20))</f>
        <v/>
      </c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82"/>
      <c r="X9" s="80"/>
      <c r="Y9" s="80"/>
    </row>
    <row r="10" spans="1:25" s="83" customFormat="1" ht="18.600000000000001" customHeight="1" x14ac:dyDescent="0.3">
      <c r="A10" s="80"/>
      <c r="B10" s="85"/>
      <c r="C10" s="86"/>
      <c r="D10" s="86"/>
      <c r="E10" s="86"/>
      <c r="F10" s="86"/>
      <c r="G10" s="87"/>
      <c r="H10" s="87"/>
      <c r="I10" s="87"/>
      <c r="J10" s="87"/>
      <c r="K10" s="87"/>
      <c r="L10" s="87"/>
      <c r="M10" s="87"/>
      <c r="N10" s="87"/>
      <c r="O10" s="88"/>
      <c r="P10" s="88"/>
      <c r="Q10" s="88"/>
      <c r="R10" s="88"/>
      <c r="S10" s="88"/>
      <c r="T10" s="88"/>
      <c r="U10" s="88"/>
      <c r="V10" s="88"/>
      <c r="W10" s="89"/>
      <c r="X10" s="80"/>
      <c r="Y10" s="80"/>
    </row>
    <row r="11" spans="1:25" s="83" customFormat="1" ht="18.600000000000001" customHeight="1" x14ac:dyDescent="0.3">
      <c r="A11" s="80"/>
      <c r="B11" s="90"/>
      <c r="C11" s="91"/>
      <c r="D11" s="91"/>
      <c r="E11" s="91"/>
      <c r="F11" s="91"/>
      <c r="G11" s="90"/>
      <c r="H11" s="90"/>
      <c r="I11" s="90"/>
      <c r="J11" s="90"/>
      <c r="K11" s="90"/>
      <c r="L11" s="90"/>
      <c r="M11" s="90"/>
      <c r="N11" s="90"/>
      <c r="O11" s="92"/>
      <c r="P11" s="92"/>
      <c r="Q11" s="92"/>
      <c r="R11" s="92"/>
      <c r="S11" s="92"/>
      <c r="T11" s="92"/>
      <c r="U11" s="92"/>
      <c r="V11" s="92"/>
      <c r="W11" s="92"/>
      <c r="X11" s="80"/>
      <c r="Y11" s="80"/>
    </row>
    <row r="12" spans="1:25" ht="20.25" customHeight="1" x14ac:dyDescent="0.15">
      <c r="A12" s="72"/>
      <c r="B12" s="77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9"/>
      <c r="X12" s="72"/>
    </row>
    <row r="13" spans="1:25" s="83" customFormat="1" ht="69" customHeight="1" x14ac:dyDescent="0.15">
      <c r="A13" s="80"/>
      <c r="B13" s="81"/>
      <c r="C13" s="213" t="str">
        <f>IF(大会申込書!G25="","※※※※※※",大会申込書!AI6)</f>
        <v>※※※※※※</v>
      </c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4" t="str">
        <f>IF(大会申込書!G25="","※※※※※",LEFT(大会申込書!G25,9))</f>
        <v>※※※※※</v>
      </c>
      <c r="P13" s="214"/>
      <c r="Q13" s="214"/>
      <c r="R13" s="214"/>
      <c r="S13" s="214"/>
      <c r="T13" s="214"/>
      <c r="U13" s="214"/>
      <c r="V13" s="214"/>
      <c r="W13" s="82"/>
      <c r="X13" s="80"/>
      <c r="Y13" s="80"/>
    </row>
    <row r="14" spans="1:25" s="83" customFormat="1" ht="47.25" customHeight="1" x14ac:dyDescent="0.15">
      <c r="A14" s="80"/>
      <c r="B14" s="84"/>
      <c r="C14" s="211" t="str">
        <f>IF(大会申込書!G25="","※※",大会申込書!T18)</f>
        <v>※※</v>
      </c>
      <c r="D14" s="211"/>
      <c r="E14" s="211"/>
      <c r="F14" s="211"/>
      <c r="G14" s="211"/>
      <c r="H14" s="211"/>
      <c r="I14" s="212" t="str">
        <f>IF(大会申込書!G25="","※※※※※※",MID(大会申込書!G25,1,20))</f>
        <v>※※※※※※</v>
      </c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82"/>
      <c r="X14" s="80"/>
      <c r="Y14" s="80"/>
    </row>
    <row r="15" spans="1:25" s="83" customFormat="1" ht="18.600000000000001" customHeight="1" x14ac:dyDescent="0.3">
      <c r="A15" s="80"/>
      <c r="B15" s="85"/>
      <c r="C15" s="86"/>
      <c r="D15" s="86"/>
      <c r="E15" s="86"/>
      <c r="F15" s="86"/>
      <c r="G15" s="87"/>
      <c r="H15" s="87"/>
      <c r="I15" s="87"/>
      <c r="J15" s="87"/>
      <c r="K15" s="87"/>
      <c r="L15" s="87"/>
      <c r="M15" s="87"/>
      <c r="N15" s="87"/>
      <c r="O15" s="88"/>
      <c r="P15" s="88"/>
      <c r="Q15" s="88"/>
      <c r="R15" s="88"/>
      <c r="S15" s="88"/>
      <c r="T15" s="88"/>
      <c r="U15" s="88"/>
      <c r="V15" s="88"/>
      <c r="W15" s="89"/>
      <c r="X15" s="80"/>
      <c r="Y15" s="80"/>
    </row>
    <row r="28" ht="36.75" customHeight="1" x14ac:dyDescent="0.15"/>
    <row r="29" ht="12" customHeight="1" x14ac:dyDescent="0.15"/>
    <row r="30" ht="12" customHeight="1" x14ac:dyDescent="0.15"/>
    <row r="31" ht="12" customHeight="1" x14ac:dyDescent="0.15"/>
    <row r="32" ht="12" customHeight="1" x14ac:dyDescent="0.15"/>
    <row r="33" ht="12" customHeight="1" x14ac:dyDescent="0.15"/>
    <row r="34" ht="12" customHeight="1" x14ac:dyDescent="0.15"/>
    <row r="35" ht="12" customHeight="1" x14ac:dyDescent="0.15"/>
    <row r="67" s="73" customFormat="1" x14ac:dyDescent="0.15"/>
    <row r="68" s="73" customFormat="1" x14ac:dyDescent="0.15"/>
    <row r="69" s="73" customFormat="1" x14ac:dyDescent="0.15"/>
    <row r="70" s="73" customFormat="1" x14ac:dyDescent="0.15"/>
    <row r="71" s="73" customFormat="1" x14ac:dyDescent="0.15"/>
    <row r="72" s="73" customFormat="1" x14ac:dyDescent="0.15"/>
    <row r="73" s="73" customFormat="1" x14ac:dyDescent="0.15"/>
    <row r="74" s="73" customFormat="1" x14ac:dyDescent="0.15"/>
  </sheetData>
  <sheetProtection algorithmName="SHA-512" hashValue="KYZ+9kpp2E0T/cJzalL19nSHbGGPjmqRVBq+y/NS+3Z2Lig2gO2Ig56n+AGip335sUk0huubJjdmWLSsYmZBnQ==" saltValue="c2p7DDum0auLAnNgrL0jcQ==" spinCount="100000" sheet="1" objects="1" scenarios="1" selectLockedCells="1" selectUnlockedCells="1"/>
  <mergeCells count="12">
    <mergeCell ref="A1:X1"/>
    <mergeCell ref="J3:X3"/>
    <mergeCell ref="B5:U5"/>
    <mergeCell ref="V5:W5"/>
    <mergeCell ref="C8:N8"/>
    <mergeCell ref="O8:V8"/>
    <mergeCell ref="C9:H9"/>
    <mergeCell ref="I9:V9"/>
    <mergeCell ref="C13:N13"/>
    <mergeCell ref="O13:V13"/>
    <mergeCell ref="C14:H14"/>
    <mergeCell ref="I14:V14"/>
  </mergeCells>
  <phoneticPr fontId="2"/>
  <pageMargins left="0.51181102362204722" right="0.51181102362204722" top="0.55118110236220474" bottom="0.55118110236220474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2"/>
  <sheetViews>
    <sheetView workbookViewId="0">
      <selection activeCell="B3" sqref="B3"/>
    </sheetView>
  </sheetViews>
  <sheetFormatPr defaultColWidth="8.85546875" defaultRowHeight="12" x14ac:dyDescent="0.15"/>
  <cols>
    <col min="1" max="1" width="45.7109375" customWidth="1"/>
    <col min="2" max="2" width="12" customWidth="1"/>
    <col min="3" max="3" width="24.7109375" customWidth="1"/>
    <col min="4" max="4" width="20.85546875" bestFit="1" customWidth="1"/>
    <col min="5" max="5" width="10.7109375" customWidth="1"/>
    <col min="6" max="6" width="20.85546875" bestFit="1" customWidth="1"/>
    <col min="7" max="7" width="10.7109375" customWidth="1"/>
    <col min="8" max="8" width="20.85546875" bestFit="1" customWidth="1"/>
    <col min="9" max="9" width="10.7109375" customWidth="1"/>
  </cols>
  <sheetData>
    <row r="1" spans="1:3" x14ac:dyDescent="0.15">
      <c r="A1" t="s">
        <v>31</v>
      </c>
      <c r="B1" t="s">
        <v>32</v>
      </c>
      <c r="C1" t="s">
        <v>33</v>
      </c>
    </row>
    <row r="2" spans="1:3" x14ac:dyDescent="0.15">
      <c r="A2" t="str">
        <f>大会申込書!AH3</f>
        <v>令和5 年度 第７５回岩手県民体育大会水泳競技大会
兼 第４５回岩手マスターズ水泳競技大会</v>
      </c>
      <c r="B2" s="3">
        <v>45114</v>
      </c>
      <c r="C2" t="s">
        <v>125</v>
      </c>
    </row>
  </sheetData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A3"/>
  <sheetViews>
    <sheetView workbookViewId="0">
      <pane xSplit="3" ySplit="2" topLeftCell="D3" activePane="bottomRight" state="frozen"/>
      <selection activeCell="B3" sqref="B3"/>
      <selection pane="topRight" activeCell="B3" sqref="B3"/>
      <selection pane="bottomLeft" activeCell="B3" sqref="B3"/>
      <selection pane="bottomRight" activeCell="Q3" sqref="Q3"/>
    </sheetView>
  </sheetViews>
  <sheetFormatPr defaultColWidth="8.85546875" defaultRowHeight="12" x14ac:dyDescent="0.15"/>
  <cols>
    <col min="2" max="2" width="7.85546875" customWidth="1"/>
    <col min="3" max="3" width="14.7109375" customWidth="1"/>
    <col min="4" max="16" width="5.7109375" customWidth="1"/>
    <col min="18" max="18" width="12.140625" customWidth="1"/>
    <col min="19" max="19" width="10.140625" customWidth="1"/>
    <col min="20" max="20" width="51" customWidth="1"/>
    <col min="21" max="22" width="13.140625" customWidth="1"/>
    <col min="23" max="23" width="15" customWidth="1"/>
    <col min="24" max="24" width="11.7109375" customWidth="1"/>
    <col min="25" max="25" width="15.28515625" bestFit="1" customWidth="1"/>
    <col min="26" max="26" width="24.5703125" customWidth="1"/>
  </cols>
  <sheetData>
    <row r="1" spans="1:27" x14ac:dyDescent="0.15">
      <c r="D1" s="220" t="s">
        <v>12</v>
      </c>
      <c r="E1" s="220"/>
      <c r="F1" s="220"/>
      <c r="G1" t="s">
        <v>13</v>
      </c>
      <c r="J1" t="s">
        <v>118</v>
      </c>
    </row>
    <row r="2" spans="1:27" x14ac:dyDescent="0.15">
      <c r="A2" t="s">
        <v>15</v>
      </c>
      <c r="B2" t="s">
        <v>50</v>
      </c>
      <c r="C2" t="s">
        <v>6</v>
      </c>
      <c r="D2" t="s">
        <v>3</v>
      </c>
      <c r="E2" t="s">
        <v>4</v>
      </c>
      <c r="F2" t="s">
        <v>5</v>
      </c>
      <c r="G2" t="s">
        <v>3</v>
      </c>
      <c r="H2" t="s">
        <v>4</v>
      </c>
      <c r="I2" t="s">
        <v>5</v>
      </c>
      <c r="J2" t="s">
        <v>3</v>
      </c>
      <c r="K2" t="s">
        <v>4</v>
      </c>
      <c r="L2" t="s">
        <v>119</v>
      </c>
      <c r="M2" t="s">
        <v>5</v>
      </c>
      <c r="N2" t="s">
        <v>144</v>
      </c>
      <c r="O2" t="s">
        <v>145</v>
      </c>
      <c r="P2" t="s">
        <v>146</v>
      </c>
      <c r="Q2" t="s">
        <v>14</v>
      </c>
      <c r="R2" t="s">
        <v>7</v>
      </c>
      <c r="S2" t="s">
        <v>8</v>
      </c>
      <c r="T2" t="s">
        <v>9</v>
      </c>
      <c r="U2" t="s">
        <v>10</v>
      </c>
      <c r="V2" t="s">
        <v>11</v>
      </c>
      <c r="W2" t="s">
        <v>86</v>
      </c>
      <c r="X2" t="s">
        <v>87</v>
      </c>
      <c r="Y2" t="s">
        <v>88</v>
      </c>
      <c r="Z2" t="s">
        <v>89</v>
      </c>
      <c r="AA2" t="s">
        <v>95</v>
      </c>
    </row>
    <row r="3" spans="1:27" x14ac:dyDescent="0.15">
      <c r="B3" s="1" t="str">
        <f>大会申込書!AH9</f>
        <v>509998</v>
      </c>
      <c r="C3" s="2" t="str">
        <f>所属1!C2</f>
        <v>個人参加</v>
      </c>
      <c r="D3">
        <f>大会申込書!G29</f>
        <v>0</v>
      </c>
      <c r="E3">
        <f>大会申込書!L29</f>
        <v>0</v>
      </c>
      <c r="F3">
        <f>D3+E3</f>
        <v>0</v>
      </c>
      <c r="G3">
        <f>大会申込書!G30</f>
        <v>0</v>
      </c>
      <c r="H3">
        <f>大会申込書!L30</f>
        <v>0</v>
      </c>
      <c r="I3">
        <f>G3+H3</f>
        <v>0</v>
      </c>
      <c r="J3">
        <v>0</v>
      </c>
      <c r="K3">
        <v>0</v>
      </c>
      <c r="L3">
        <v>0</v>
      </c>
      <c r="M3">
        <f>大会申込書!Q38</f>
        <v>0</v>
      </c>
      <c r="N3">
        <f>大会申込書!Q34</f>
        <v>0</v>
      </c>
      <c r="O3">
        <f>大会申込書!Q36</f>
        <v>0</v>
      </c>
      <c r="P3">
        <f>大会申込書!Q37</f>
        <v>0</v>
      </c>
      <c r="Q3" s="11">
        <f>VALUE(ASC(大会申込書!W39))</f>
        <v>800</v>
      </c>
      <c r="R3">
        <f>大会申込書!D12</f>
        <v>0</v>
      </c>
      <c r="S3">
        <f>大会申込書!E9</f>
        <v>0</v>
      </c>
      <c r="T3">
        <f>大会申込書!I9</f>
        <v>0</v>
      </c>
      <c r="U3" t="str">
        <f>IF(大会申込書!D10="","",大会申込書!D10)</f>
        <v/>
      </c>
      <c r="V3" t="str">
        <f>IF(大会申込書!S10="","",大会申込書!S10)</f>
        <v/>
      </c>
      <c r="W3" t="str">
        <f>IF(大会申込書!D11="","",大会申込書!D11)</f>
        <v/>
      </c>
      <c r="X3" s="12" t="str">
        <f>IF(大会申込書!P12="","",大会申込書!P12)</f>
        <v/>
      </c>
      <c r="Y3" s="48" t="str">
        <f>IF(大会申込書!J45="","",DATEVALUE(大会申込書!E45&amp;"/"&amp;大会申込書!J45&amp;"/"&amp;大会申込書!M45))</f>
        <v/>
      </c>
      <c r="Z3" t="str">
        <f>IF(大会申込書!E46="","",大会申込書!E46)</f>
        <v/>
      </c>
      <c r="AA3" t="str">
        <f>IF(大会申込書!A51="","",大会申込書!A51)</f>
        <v/>
      </c>
    </row>
  </sheetData>
  <mergeCells count="1">
    <mergeCell ref="D1:F1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E2"/>
  <sheetViews>
    <sheetView workbookViewId="0">
      <selection activeCell="A2" sqref="A2"/>
    </sheetView>
  </sheetViews>
  <sheetFormatPr defaultColWidth="8.85546875" defaultRowHeight="12" x14ac:dyDescent="0.15"/>
  <cols>
    <col min="2" max="2" width="26.42578125" customWidth="1"/>
    <col min="3" max="3" width="11.85546875" customWidth="1"/>
    <col min="4" max="5" width="15.42578125" customWidth="1"/>
  </cols>
  <sheetData>
    <row r="1" spans="1:5" x14ac:dyDescent="0.15">
      <c r="A1" t="s">
        <v>16</v>
      </c>
      <c r="B1" t="s">
        <v>17</v>
      </c>
      <c r="C1" t="s">
        <v>18</v>
      </c>
      <c r="D1" t="s">
        <v>19</v>
      </c>
      <c r="E1" t="s">
        <v>20</v>
      </c>
    </row>
    <row r="2" spans="1:5" x14ac:dyDescent="0.15">
      <c r="A2" s="1" t="str">
        <f>団体!B3</f>
        <v>509998</v>
      </c>
      <c r="B2" t="str">
        <f>大会申込書!D14</f>
        <v>個人参加（未登録）</v>
      </c>
      <c r="C2" t="str">
        <f>大会申込書!D16</f>
        <v>個人参加</v>
      </c>
    </row>
  </sheetData>
  <phoneticPr fontId="2"/>
  <pageMargins left="0.75" right="0.75" top="1" bottom="1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2"/>
  <sheetViews>
    <sheetView workbookViewId="0">
      <selection activeCell="B2" sqref="B2"/>
    </sheetView>
  </sheetViews>
  <sheetFormatPr defaultColWidth="8.85546875" defaultRowHeight="12" x14ac:dyDescent="0.15"/>
  <cols>
    <col min="1" max="1" width="7.28515625" customWidth="1"/>
    <col min="2" max="2" width="4.85546875" customWidth="1"/>
    <col min="3" max="3" width="14" customWidth="1"/>
    <col min="4" max="4" width="5" customWidth="1"/>
    <col min="5" max="5" width="7.7109375" customWidth="1"/>
    <col min="6" max="6" width="11.85546875" style="9" bestFit="1" customWidth="1"/>
    <col min="8" max="8" width="15.28515625" bestFit="1" customWidth="1"/>
  </cols>
  <sheetData>
    <row r="1" spans="1:9" s="4" customFormat="1" x14ac:dyDescent="0.15">
      <c r="A1" s="14" t="s">
        <v>21</v>
      </c>
      <c r="B1" s="14" t="s">
        <v>22</v>
      </c>
      <c r="C1" s="14" t="s">
        <v>25</v>
      </c>
      <c r="D1" s="14" t="s">
        <v>96</v>
      </c>
      <c r="E1" s="14" t="s">
        <v>23</v>
      </c>
      <c r="F1" s="14" t="s">
        <v>24</v>
      </c>
      <c r="G1" s="14" t="s">
        <v>26</v>
      </c>
      <c r="H1" s="4" t="s">
        <v>92</v>
      </c>
      <c r="I1" s="4" t="s">
        <v>93</v>
      </c>
    </row>
    <row r="2" spans="1:9" x14ac:dyDescent="0.15">
      <c r="A2">
        <v>1</v>
      </c>
      <c r="B2">
        <f>IF(大会申込書!T18="男子",0,5)</f>
        <v>5</v>
      </c>
      <c r="C2" t="str">
        <f>大会申込書!AI22</f>
        <v>　</v>
      </c>
      <c r="D2" t="str">
        <f>大会申込書!AA18</f>
        <v/>
      </c>
      <c r="E2" t="str">
        <f>IF(D2="","",IF(D2&lt;25,18,D2-MOD(D2,5)))</f>
        <v/>
      </c>
      <c r="G2" s="1" t="str">
        <f>団体!$B$3</f>
        <v>509998</v>
      </c>
      <c r="H2" s="3">
        <f>大会申込書!G18</f>
        <v>0</v>
      </c>
      <c r="I2" t="str">
        <f>大会申込書!AI20</f>
        <v xml:space="preserve"> </v>
      </c>
    </row>
  </sheetData>
  <phoneticPr fontId="2"/>
  <pageMargins left="0.75" right="0.75" top="1" bottom="1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3"/>
  <sheetViews>
    <sheetView workbookViewId="0">
      <pane ySplit="1" topLeftCell="A2" activePane="bottomLeft" state="frozen"/>
      <selection activeCell="B3" sqref="B3"/>
      <selection pane="bottomLeft" activeCell="C2" sqref="C1:C2"/>
    </sheetView>
  </sheetViews>
  <sheetFormatPr defaultColWidth="8.85546875" defaultRowHeight="12" x14ac:dyDescent="0.15"/>
  <cols>
    <col min="1" max="1" width="7.42578125" customWidth="1"/>
    <col min="2" max="2" width="7.28515625" customWidth="1"/>
    <col min="3" max="3" width="6.140625" customWidth="1"/>
    <col min="4" max="4" width="7.28515625" customWidth="1"/>
    <col min="6" max="6" width="5.42578125" customWidth="1"/>
    <col min="7" max="7" width="17.7109375" customWidth="1"/>
  </cols>
  <sheetData>
    <row r="1" spans="1:12" x14ac:dyDescent="0.15">
      <c r="A1" t="s">
        <v>21</v>
      </c>
      <c r="B1" t="s">
        <v>27</v>
      </c>
      <c r="C1" t="s">
        <v>28</v>
      </c>
      <c r="D1" t="s">
        <v>23</v>
      </c>
      <c r="E1" t="s">
        <v>29</v>
      </c>
      <c r="F1" t="s">
        <v>22</v>
      </c>
      <c r="G1" t="s">
        <v>30</v>
      </c>
    </row>
    <row r="2" spans="1:12" x14ac:dyDescent="0.15">
      <c r="A2" s="10" t="str">
        <f>IF(B2="","",1)</f>
        <v/>
      </c>
      <c r="B2" s="10" t="str">
        <f>IF(大会申込書!AJ24="","",大会申込書!AJ24)</f>
        <v/>
      </c>
      <c r="C2" s="10" t="str">
        <f>IF(B2="","",大会申込書!AK24)</f>
        <v/>
      </c>
      <c r="D2" s="10" t="str">
        <f>IF(B2="","",選手!E$2)</f>
        <v/>
      </c>
      <c r="E2" s="10">
        <v>0</v>
      </c>
      <c r="F2" s="10" t="str">
        <f>IF(B2="","",選手!B$2)</f>
        <v/>
      </c>
      <c r="G2" s="10" t="str">
        <f>IF(B2="","",大会申込書!AL24)</f>
        <v/>
      </c>
      <c r="L2">
        <f>COUNTIF(C2:C3,400)</f>
        <v>0</v>
      </c>
    </row>
    <row r="3" spans="1:12" x14ac:dyDescent="0.15">
      <c r="A3" s="10" t="str">
        <f>IF(B3="","",1)</f>
        <v/>
      </c>
      <c r="B3" s="10" t="str">
        <f>IF(大会申込書!AJ25="","",大会申込書!AJ25)</f>
        <v/>
      </c>
      <c r="C3" s="10" t="str">
        <f>IF(B3="","",大会申込書!AK25)</f>
        <v/>
      </c>
      <c r="D3" s="10" t="str">
        <f>IF(B3="","",選手!E$2)</f>
        <v/>
      </c>
      <c r="E3" s="10">
        <v>0</v>
      </c>
      <c r="F3" s="10" t="str">
        <f>IF(B3="","",選手!B$2)</f>
        <v/>
      </c>
      <c r="G3" s="10" t="str">
        <f>IF(B3="","",大会申込書!AL25)</f>
        <v/>
      </c>
    </row>
  </sheetData>
  <phoneticPr fontId="2"/>
  <pageMargins left="0.75" right="0.75" top="1" bottom="1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N61"/>
  <sheetViews>
    <sheetView workbookViewId="0">
      <selection activeCell="B3" sqref="B3"/>
    </sheetView>
  </sheetViews>
  <sheetFormatPr defaultColWidth="8.85546875" defaultRowHeight="12" x14ac:dyDescent="0.15"/>
  <cols>
    <col min="1" max="1" width="5" customWidth="1"/>
    <col min="2" max="3" width="13.140625" customWidth="1"/>
    <col min="4" max="4" width="4.85546875" customWidth="1"/>
    <col min="5" max="5" width="7.140625" customWidth="1"/>
    <col min="6" max="6" width="13.28515625" customWidth="1"/>
    <col min="8" max="8" width="8" customWidth="1"/>
    <col min="9" max="10" width="7.140625" customWidth="1"/>
  </cols>
  <sheetData>
    <row r="1" spans="1:14" s="6" customFormat="1" x14ac:dyDescent="0.15">
      <c r="A1" s="13" t="s">
        <v>47</v>
      </c>
      <c r="B1" s="13" t="s">
        <v>46</v>
      </c>
      <c r="C1" s="13" t="s">
        <v>45</v>
      </c>
      <c r="D1" s="13" t="s">
        <v>44</v>
      </c>
      <c r="E1" s="13" t="s">
        <v>43</v>
      </c>
      <c r="F1" s="13" t="s">
        <v>42</v>
      </c>
      <c r="G1" s="13" t="s">
        <v>41</v>
      </c>
      <c r="H1" s="13" t="s">
        <v>40</v>
      </c>
      <c r="I1" s="13" t="s">
        <v>39</v>
      </c>
      <c r="J1" s="13" t="s">
        <v>38</v>
      </c>
      <c r="K1" s="13" t="s">
        <v>37</v>
      </c>
      <c r="L1" s="13" t="s">
        <v>36</v>
      </c>
      <c r="M1" s="13" t="s">
        <v>35</v>
      </c>
      <c r="N1" s="13" t="s">
        <v>34</v>
      </c>
    </row>
    <row r="2" spans="1:14" x14ac:dyDescent="0.15">
      <c r="B2" s="2"/>
      <c r="D2">
        <v>5</v>
      </c>
      <c r="G2" s="1"/>
      <c r="H2">
        <v>0</v>
      </c>
    </row>
    <row r="3" spans="1:14" x14ac:dyDescent="0.15">
      <c r="B3" s="2"/>
      <c r="D3">
        <v>5</v>
      </c>
      <c r="G3" s="1"/>
      <c r="H3">
        <v>0</v>
      </c>
    </row>
    <row r="4" spans="1:14" x14ac:dyDescent="0.15">
      <c r="B4" s="2"/>
      <c r="D4">
        <v>5</v>
      </c>
      <c r="G4" s="1"/>
      <c r="H4">
        <v>0</v>
      </c>
    </row>
    <row r="5" spans="1:14" x14ac:dyDescent="0.15">
      <c r="B5" s="2"/>
      <c r="D5">
        <v>5</v>
      </c>
      <c r="G5" s="1"/>
      <c r="H5">
        <v>0</v>
      </c>
    </row>
    <row r="6" spans="1:14" x14ac:dyDescent="0.15">
      <c r="B6" s="2"/>
      <c r="D6">
        <v>5</v>
      </c>
      <c r="G6" s="1"/>
      <c r="H6">
        <v>0</v>
      </c>
    </row>
    <row r="7" spans="1:14" x14ac:dyDescent="0.15">
      <c r="B7" s="2"/>
      <c r="D7">
        <v>5</v>
      </c>
      <c r="G7" s="1"/>
      <c r="H7">
        <v>0</v>
      </c>
    </row>
    <row r="8" spans="1:14" x14ac:dyDescent="0.15">
      <c r="B8" s="2"/>
      <c r="D8">
        <v>5</v>
      </c>
      <c r="G8" s="1"/>
      <c r="H8">
        <v>0</v>
      </c>
    </row>
    <row r="9" spans="1:14" x14ac:dyDescent="0.15">
      <c r="B9" s="2"/>
      <c r="D9">
        <v>5</v>
      </c>
      <c r="G9" s="1"/>
      <c r="H9">
        <v>0</v>
      </c>
    </row>
    <row r="10" spans="1:14" x14ac:dyDescent="0.15">
      <c r="B10" s="2"/>
      <c r="D10">
        <v>5</v>
      </c>
      <c r="G10" s="1"/>
      <c r="H10">
        <v>0</v>
      </c>
    </row>
    <row r="11" spans="1:14" x14ac:dyDescent="0.15">
      <c r="B11" s="2"/>
      <c r="D11">
        <v>5</v>
      </c>
      <c r="G11" s="1"/>
      <c r="H11">
        <v>0</v>
      </c>
    </row>
    <row r="12" spans="1:14" x14ac:dyDescent="0.15">
      <c r="B12" s="2"/>
      <c r="D12">
        <v>5</v>
      </c>
      <c r="G12" s="1"/>
      <c r="H12">
        <v>0</v>
      </c>
    </row>
    <row r="13" spans="1:14" x14ac:dyDescent="0.15">
      <c r="B13" s="2"/>
      <c r="D13">
        <v>5</v>
      </c>
      <c r="G13" s="1"/>
      <c r="H13">
        <v>0</v>
      </c>
    </row>
    <row r="14" spans="1:14" x14ac:dyDescent="0.15">
      <c r="B14" s="2"/>
      <c r="D14">
        <v>5</v>
      </c>
      <c r="G14" s="1"/>
      <c r="H14">
        <v>0</v>
      </c>
    </row>
    <row r="15" spans="1:14" x14ac:dyDescent="0.15">
      <c r="B15" s="2"/>
      <c r="D15">
        <v>5</v>
      </c>
      <c r="G15" s="1"/>
      <c r="H15">
        <v>0</v>
      </c>
    </row>
    <row r="16" spans="1:14" x14ac:dyDescent="0.15">
      <c r="B16" s="2"/>
      <c r="D16">
        <v>5</v>
      </c>
      <c r="G16" s="1"/>
      <c r="H16">
        <v>0</v>
      </c>
    </row>
    <row r="17" spans="2:8" x14ac:dyDescent="0.15">
      <c r="B17" s="2"/>
      <c r="D17">
        <v>5</v>
      </c>
      <c r="G17" s="1"/>
      <c r="H17">
        <v>0</v>
      </c>
    </row>
    <row r="18" spans="2:8" x14ac:dyDescent="0.15">
      <c r="B18" s="2"/>
      <c r="D18">
        <v>5</v>
      </c>
      <c r="G18" s="1"/>
      <c r="H18">
        <v>0</v>
      </c>
    </row>
    <row r="19" spans="2:8" x14ac:dyDescent="0.15">
      <c r="B19" s="2"/>
      <c r="D19">
        <v>5</v>
      </c>
      <c r="G19" s="1"/>
      <c r="H19">
        <v>0</v>
      </c>
    </row>
    <row r="20" spans="2:8" x14ac:dyDescent="0.15">
      <c r="B20" s="2"/>
      <c r="D20">
        <v>5</v>
      </c>
      <c r="G20" s="1"/>
      <c r="H20">
        <v>0</v>
      </c>
    </row>
    <row r="21" spans="2:8" x14ac:dyDescent="0.15">
      <c r="B21" s="2"/>
      <c r="D21">
        <v>5</v>
      </c>
      <c r="G21" s="1"/>
      <c r="H21">
        <v>0</v>
      </c>
    </row>
    <row r="22" spans="2:8" x14ac:dyDescent="0.15">
      <c r="B22" s="2"/>
      <c r="D22">
        <v>5</v>
      </c>
      <c r="G22" s="1"/>
      <c r="H22">
        <v>0</v>
      </c>
    </row>
    <row r="23" spans="2:8" x14ac:dyDescent="0.15">
      <c r="B23" s="2"/>
      <c r="D23">
        <v>5</v>
      </c>
      <c r="G23" s="1"/>
      <c r="H23">
        <v>0</v>
      </c>
    </row>
    <row r="24" spans="2:8" x14ac:dyDescent="0.15">
      <c r="B24" s="2"/>
      <c r="D24">
        <v>5</v>
      </c>
      <c r="G24" s="1"/>
      <c r="H24">
        <v>0</v>
      </c>
    </row>
    <row r="25" spans="2:8" x14ac:dyDescent="0.15">
      <c r="B25" s="2"/>
      <c r="D25">
        <v>5</v>
      </c>
      <c r="G25" s="1"/>
      <c r="H25">
        <v>0</v>
      </c>
    </row>
    <row r="26" spans="2:8" x14ac:dyDescent="0.15">
      <c r="B26" s="2"/>
      <c r="D26">
        <v>5</v>
      </c>
      <c r="G26" s="1"/>
      <c r="H26">
        <v>0</v>
      </c>
    </row>
    <row r="27" spans="2:8" x14ac:dyDescent="0.15">
      <c r="B27" s="2"/>
      <c r="D27">
        <v>5</v>
      </c>
      <c r="G27" s="1"/>
      <c r="H27">
        <v>0</v>
      </c>
    </row>
    <row r="28" spans="2:8" x14ac:dyDescent="0.15">
      <c r="B28" s="2"/>
      <c r="D28">
        <v>5</v>
      </c>
      <c r="G28" s="1"/>
      <c r="H28">
        <v>0</v>
      </c>
    </row>
    <row r="29" spans="2:8" x14ac:dyDescent="0.15">
      <c r="B29" s="2"/>
      <c r="D29">
        <v>5</v>
      </c>
      <c r="G29" s="1"/>
      <c r="H29">
        <v>0</v>
      </c>
    </row>
    <row r="30" spans="2:8" x14ac:dyDescent="0.15">
      <c r="B30" s="2"/>
      <c r="D30">
        <v>5</v>
      </c>
      <c r="G30" s="1"/>
      <c r="H30">
        <v>0</v>
      </c>
    </row>
    <row r="31" spans="2:8" x14ac:dyDescent="0.15">
      <c r="B31" s="2"/>
      <c r="D31">
        <v>5</v>
      </c>
      <c r="G31" s="1"/>
      <c r="H31">
        <v>0</v>
      </c>
    </row>
    <row r="32" spans="2:8" x14ac:dyDescent="0.15">
      <c r="B32" s="2"/>
      <c r="D32">
        <v>5</v>
      </c>
      <c r="G32" s="1"/>
      <c r="H32">
        <v>0</v>
      </c>
    </row>
    <row r="33" spans="2:8" x14ac:dyDescent="0.15">
      <c r="B33" s="2"/>
      <c r="D33">
        <v>5</v>
      </c>
      <c r="G33" s="1"/>
      <c r="H33">
        <v>0</v>
      </c>
    </row>
    <row r="34" spans="2:8" x14ac:dyDescent="0.15">
      <c r="B34" s="2"/>
      <c r="D34">
        <v>5</v>
      </c>
      <c r="G34" s="1"/>
      <c r="H34">
        <v>0</v>
      </c>
    </row>
    <row r="35" spans="2:8" x14ac:dyDescent="0.15">
      <c r="B35" s="2"/>
      <c r="D35">
        <v>5</v>
      </c>
      <c r="G35" s="1"/>
      <c r="H35">
        <v>0</v>
      </c>
    </row>
    <row r="36" spans="2:8" x14ac:dyDescent="0.15">
      <c r="B36" s="2"/>
      <c r="D36">
        <v>5</v>
      </c>
      <c r="G36" s="1"/>
      <c r="H36">
        <v>0</v>
      </c>
    </row>
    <row r="37" spans="2:8" x14ac:dyDescent="0.15">
      <c r="B37" s="2"/>
      <c r="D37">
        <v>5</v>
      </c>
      <c r="G37" s="1"/>
      <c r="H37">
        <v>0</v>
      </c>
    </row>
    <row r="38" spans="2:8" x14ac:dyDescent="0.15">
      <c r="B38" s="2"/>
      <c r="D38">
        <v>5</v>
      </c>
      <c r="G38" s="1"/>
      <c r="H38">
        <v>0</v>
      </c>
    </row>
    <row r="39" spans="2:8" x14ac:dyDescent="0.15">
      <c r="B39" s="2"/>
      <c r="D39">
        <v>5</v>
      </c>
      <c r="G39" s="1"/>
      <c r="H39">
        <v>0</v>
      </c>
    </row>
    <row r="40" spans="2:8" x14ac:dyDescent="0.15">
      <c r="B40" s="2"/>
      <c r="D40">
        <v>5</v>
      </c>
      <c r="G40" s="1"/>
      <c r="H40">
        <v>0</v>
      </c>
    </row>
    <row r="41" spans="2:8" x14ac:dyDescent="0.15">
      <c r="B41" s="2"/>
      <c r="D41">
        <v>5</v>
      </c>
      <c r="G41" s="1"/>
      <c r="H41">
        <v>0</v>
      </c>
    </row>
    <row r="42" spans="2:8" x14ac:dyDescent="0.15">
      <c r="B42" s="2"/>
      <c r="D42">
        <v>5</v>
      </c>
      <c r="G42" s="1"/>
      <c r="H42">
        <v>0</v>
      </c>
    </row>
    <row r="43" spans="2:8" x14ac:dyDescent="0.15">
      <c r="B43" s="2"/>
      <c r="D43">
        <v>5</v>
      </c>
      <c r="G43" s="1"/>
      <c r="H43">
        <v>0</v>
      </c>
    </row>
    <row r="44" spans="2:8" x14ac:dyDescent="0.15">
      <c r="B44" s="2"/>
      <c r="D44">
        <v>5</v>
      </c>
      <c r="G44" s="1"/>
      <c r="H44">
        <v>0</v>
      </c>
    </row>
    <row r="45" spans="2:8" x14ac:dyDescent="0.15">
      <c r="B45" s="2"/>
      <c r="D45">
        <v>5</v>
      </c>
      <c r="G45" s="1"/>
      <c r="H45">
        <v>0</v>
      </c>
    </row>
    <row r="46" spans="2:8" x14ac:dyDescent="0.15">
      <c r="B46" s="2"/>
      <c r="D46">
        <v>5</v>
      </c>
      <c r="G46" s="1"/>
      <c r="H46">
        <v>0</v>
      </c>
    </row>
    <row r="47" spans="2:8" x14ac:dyDescent="0.15">
      <c r="B47" s="2"/>
      <c r="D47">
        <v>5</v>
      </c>
      <c r="G47" s="1"/>
      <c r="H47">
        <v>0</v>
      </c>
    </row>
    <row r="48" spans="2:8" x14ac:dyDescent="0.15">
      <c r="B48" s="2"/>
      <c r="D48">
        <v>5</v>
      </c>
      <c r="G48" s="1"/>
      <c r="H48">
        <v>0</v>
      </c>
    </row>
    <row r="49" spans="1:14" x14ac:dyDescent="0.15">
      <c r="B49" s="2"/>
      <c r="D49">
        <v>5</v>
      </c>
      <c r="G49" s="1"/>
      <c r="H49">
        <v>0</v>
      </c>
    </row>
    <row r="50" spans="1:14" x14ac:dyDescent="0.15">
      <c r="B50" s="2"/>
      <c r="D50">
        <v>5</v>
      </c>
      <c r="G50" s="1"/>
      <c r="H50">
        <v>0</v>
      </c>
    </row>
    <row r="51" spans="1:14" x14ac:dyDescent="0.15">
      <c r="B51" s="2"/>
      <c r="D51">
        <v>5</v>
      </c>
      <c r="G51" s="1"/>
      <c r="H51">
        <v>0</v>
      </c>
    </row>
    <row r="52" spans="1:14" x14ac:dyDescent="0.15">
      <c r="B52" s="2"/>
      <c r="D52">
        <v>5</v>
      </c>
      <c r="G52" s="1"/>
      <c r="H52">
        <v>0</v>
      </c>
    </row>
    <row r="53" spans="1:14" x14ac:dyDescent="0.15">
      <c r="B53" s="2"/>
      <c r="D53">
        <v>5</v>
      </c>
      <c r="G53" s="1"/>
      <c r="H53">
        <v>0</v>
      </c>
    </row>
    <row r="54" spans="1:14" x14ac:dyDescent="0.15">
      <c r="B54" s="2"/>
      <c r="D54">
        <v>5</v>
      </c>
      <c r="G54" s="1"/>
      <c r="H54">
        <v>0</v>
      </c>
    </row>
    <row r="55" spans="1:14" x14ac:dyDescent="0.15">
      <c r="B55" s="2"/>
      <c r="D55">
        <v>5</v>
      </c>
      <c r="G55" s="1"/>
      <c r="H55">
        <v>0</v>
      </c>
    </row>
    <row r="56" spans="1:14" x14ac:dyDescent="0.15">
      <c r="B56" s="2"/>
      <c r="D56">
        <v>5</v>
      </c>
      <c r="G56" s="1"/>
      <c r="H56">
        <v>0</v>
      </c>
    </row>
    <row r="57" spans="1:14" x14ac:dyDescent="0.15">
      <c r="B57" s="2"/>
      <c r="D57">
        <v>5</v>
      </c>
      <c r="G57" s="1"/>
      <c r="H57">
        <v>0</v>
      </c>
    </row>
    <row r="58" spans="1:14" x14ac:dyDescent="0.15">
      <c r="B58" s="2"/>
      <c r="D58">
        <v>5</v>
      </c>
      <c r="G58" s="1"/>
      <c r="H58">
        <v>0</v>
      </c>
    </row>
    <row r="59" spans="1:14" x14ac:dyDescent="0.15">
      <c r="B59" s="2"/>
      <c r="D59">
        <v>5</v>
      </c>
      <c r="G59" s="1"/>
      <c r="H59">
        <v>0</v>
      </c>
    </row>
    <row r="60" spans="1:14" x14ac:dyDescent="0.15">
      <c r="B60" s="2"/>
      <c r="D60">
        <v>5</v>
      </c>
      <c r="G60" s="1"/>
      <c r="H60">
        <v>0</v>
      </c>
    </row>
    <row r="61" spans="1:14" x14ac:dyDescent="0.15">
      <c r="A61" s="5"/>
      <c r="B61" s="8"/>
      <c r="C61" s="5"/>
      <c r="D61" s="5">
        <v>5</v>
      </c>
      <c r="E61" s="5"/>
      <c r="F61" s="5"/>
      <c r="G61" s="7"/>
      <c r="H61" s="5">
        <v>0</v>
      </c>
      <c r="I61" s="5"/>
      <c r="J61" s="5"/>
      <c r="K61" s="5"/>
      <c r="L61" s="5"/>
      <c r="M61" s="5"/>
      <c r="N61" s="5"/>
    </row>
  </sheetData>
  <phoneticPr fontId="2"/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大会申込書</vt:lpstr>
      <vt:lpstr>個人申込書</vt:lpstr>
      <vt:lpstr>メール</vt:lpstr>
      <vt:lpstr>団体</vt:lpstr>
      <vt:lpstr>所属1</vt:lpstr>
      <vt:lpstr>選手</vt:lpstr>
      <vt:lpstr>エントリー</vt:lpstr>
      <vt:lpstr>チーム</vt:lpstr>
      <vt:lpstr>個人申込書!Print_Area</vt:lpstr>
      <vt:lpstr>大会申込書!Print_Area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mie＆kakko23</cp:lastModifiedBy>
  <cp:lastPrinted>2023-05-26T14:07:34Z</cp:lastPrinted>
  <dcterms:created xsi:type="dcterms:W3CDTF">2003-04-18T11:12:20Z</dcterms:created>
  <dcterms:modified xsi:type="dcterms:W3CDTF">2023-05-27T04:44:27Z</dcterms:modified>
</cp:coreProperties>
</file>