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2022プログラム\221119_なみはやマスターズ\02_エントリーファイル\"/>
    </mc:Choice>
  </mc:AlternateContent>
  <xr:revisionPtr revIDLastSave="0" documentId="13_ncr:1_{E4CF2F8C-B5A6-4D95-8982-A1E19B69CF3F}" xr6:coauthVersionLast="47" xr6:coauthVersionMax="47" xr10:uidLastSave="{00000000-0000-0000-0000-000000000000}"/>
  <workbookProtection workbookAlgorithmName="SHA-512" workbookHashValue="3MnA3gm9KrRo/DcuVMSu6OCn9JdYWpnXA77TN0p7nAXIHBlpHJfxfM9mbrX1wxH2FoNoyYGv4uqm+Op7mxa/Mw==" workbookSaltValue="oUGirYLC4jj0VVScUJC10A==" workbookSpinCount="100000" lockStructure="1"/>
  <bookViews>
    <workbookView xWindow="3585" yWindow="585" windowWidth="22545" windowHeight="14655"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1" i="18" l="1"/>
  <c r="AI20" i="18"/>
  <c r="Q31" i="18"/>
  <c r="Q29" i="18"/>
  <c r="V32" i="18"/>
  <c r="AI67" i="18"/>
  <c r="AI68" i="18"/>
  <c r="AI69" i="18"/>
  <c r="AI70" i="18"/>
  <c r="AI71" i="18"/>
  <c r="AI72" i="18"/>
  <c r="AI73" i="18"/>
  <c r="AI74" i="18"/>
  <c r="AI75" i="18"/>
  <c r="AI76" i="18"/>
  <c r="AI77" i="18"/>
  <c r="AI78" i="18"/>
  <c r="AI79" i="18"/>
  <c r="AI80" i="18"/>
  <c r="AI81" i="18"/>
  <c r="AI82" i="18"/>
  <c r="AI83" i="18"/>
  <c r="AI84" i="18"/>
  <c r="AI66" i="18"/>
  <c r="AI49" i="18"/>
  <c r="AI50" i="18"/>
  <c r="AI51" i="18"/>
  <c r="AI52" i="18"/>
  <c r="AI53" i="18"/>
  <c r="AI54" i="18"/>
  <c r="AI55" i="18"/>
  <c r="AI56" i="18"/>
  <c r="AI57" i="18"/>
  <c r="AI58" i="18"/>
  <c r="AI59" i="18"/>
  <c r="AI60" i="18"/>
  <c r="AI61" i="18"/>
  <c r="AI62" i="18"/>
  <c r="AI63" i="18"/>
  <c r="AI64" i="18"/>
  <c r="AI65" i="18"/>
  <c r="AI48" i="18"/>
  <c r="M3" i="7"/>
  <c r="V33" i="18"/>
  <c r="N3" i="7"/>
  <c r="U39" i="18"/>
  <c r="V31" i="18"/>
  <c r="C14" i="19"/>
  <c r="C13" i="19"/>
  <c r="O13" i="19"/>
  <c r="I14" i="19"/>
  <c r="I9" i="19"/>
  <c r="O8" i="19"/>
  <c r="C8" i="19"/>
  <c r="C9" i="19"/>
  <c r="AI18" i="18"/>
  <c r="B5" i="19"/>
  <c r="J3" i="19"/>
  <c r="B3" i="19"/>
  <c r="AM67" i="18"/>
  <c r="AM68" i="18"/>
  <c r="AM69" i="18"/>
  <c r="AM71" i="18"/>
  <c r="AM72" i="18"/>
  <c r="AM73" i="18"/>
  <c r="AM74" i="18"/>
  <c r="AM75" i="18"/>
  <c r="AM76" i="18"/>
  <c r="AM77" i="18"/>
  <c r="AM78" i="18"/>
  <c r="AM79" i="18"/>
  <c r="AM80" i="18"/>
  <c r="AM81" i="18"/>
  <c r="AM82" i="18"/>
  <c r="AM83" i="18"/>
  <c r="AM84" i="18"/>
  <c r="AM66" i="18"/>
  <c r="AM21" i="18"/>
  <c r="AM20" i="18"/>
  <c r="AJ20" i="18"/>
  <c r="B2" i="13"/>
  <c r="AJ21" i="18"/>
  <c r="B3" i="13"/>
  <c r="AK21" i="18"/>
  <c r="C3" i="13"/>
  <c r="AK20" i="18"/>
  <c r="AK18" i="18"/>
  <c r="G26" i="18"/>
  <c r="L26" i="18"/>
  <c r="V26" i="18"/>
  <c r="X3" i="7"/>
  <c r="AH9" i="18"/>
  <c r="B2" i="11"/>
  <c r="C2" i="11"/>
  <c r="S3" i="7"/>
  <c r="R3" i="7"/>
  <c r="W3" i="7"/>
  <c r="V3" i="7"/>
  <c r="U3" i="7"/>
  <c r="T3" i="7"/>
  <c r="Q3" i="7"/>
  <c r="P3" i="7"/>
  <c r="O3" i="7"/>
  <c r="L25" i="18"/>
  <c r="E3" i="7"/>
  <c r="A2" i="9"/>
  <c r="A3" i="18"/>
  <c r="G3" i="7"/>
  <c r="G25" i="18"/>
  <c r="D3" i="7"/>
  <c r="H3" i="7"/>
  <c r="AL21" i="18"/>
  <c r="AL20" i="18"/>
  <c r="F2" i="12"/>
  <c r="C3" i="7"/>
  <c r="B3" i="7"/>
  <c r="B2" i="12"/>
  <c r="D2" i="12"/>
  <c r="E2" i="12"/>
  <c r="C2" i="12"/>
  <c r="V25" i="18"/>
  <c r="AK19" i="18"/>
  <c r="AI19" i="18"/>
  <c r="AH21" i="18"/>
  <c r="AH20" i="18"/>
  <c r="A2" i="11"/>
  <c r="G2" i="12"/>
  <c r="G3" i="13"/>
  <c r="F3" i="13"/>
  <c r="A3" i="13"/>
  <c r="D3" i="13"/>
  <c r="F3" i="7"/>
  <c r="I3" i="7"/>
  <c r="G2" i="13"/>
  <c r="A2" i="13"/>
  <c r="D2" i="13"/>
  <c r="F2" i="13"/>
  <c r="C2" i="13"/>
  <c r="L2" i="13"/>
</calcChain>
</file>

<file path=xl/sharedStrings.xml><?xml version="1.0" encoding="utf-8"?>
<sst xmlns="http://schemas.openxmlformats.org/spreadsheetml/2006/main" count="173" uniqueCount="134">
  <si>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</si>
  <si>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</si>
  <si>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</si>
  <si>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</si>
  <si>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</si>
  <si>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</si>
  <si>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</si>
  <si>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</si>
  <si>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</si>
  <si>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</si>
  <si>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</si>
  <si>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</si>
  <si>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</si>
  <si>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</si>
  <si>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</si>
  <si>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</si>
  <si>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</si>
  <si>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</si>
  <si>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</si>
  <si>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</si>
  <si>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</si>
  <si>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</si>
  <si>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</si>
  <si>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</si>
  <si>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</si>
  <si>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</si>
  <si>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</si>
  <si>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</si>
  <si>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</si>
  <si>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</si>
  <si>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</si>
  <si>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</si>
  <si>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</si>
  <si>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</si>
  <si>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</si>
  <si>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</si>
  <si>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</si>
  <si>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</si>
  <si>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</si>
  <si>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</si>
  <si>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</si>
  <si>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</si>
  <si>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</si>
  <si>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</si>
  <si>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</si>
  <si>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</si>
  <si>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</si>
  <si>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</si>
  <si>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</si>
  <si>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</si>
  <si>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</si>
  <si>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</si>
  <si>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</si>
  <si>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</si>
  <si>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</si>
  <si>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</si>
  <si>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</si>
  <si>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</si>
  <si>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</si>
  <si>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</si>
  <si>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</si>
  <si>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</si>
  <si>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</si>
  <si>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</si>
  <si>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</si>
  <si>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</si>
  <si>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</si>
  <si>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</si>
  <si>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</si>
  <si>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</si>
  <si>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</si>
  <si>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</si>
  <si>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</si>
  <si>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</si>
  <si>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</si>
  <si>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</si>
  <si>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</si>
  <si>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</si>
  <si>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</si>
  <si>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</si>
  <si>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</si>
  <si>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</si>
  <si>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</si>
  <si>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</si>
  <si>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</si>
  <si>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</si>
  <si>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</si>
  <si>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</si>
  <si>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</si>
  <si>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</si>
  <si>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</si>
  <si>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</si>
  <si>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</si>
  <si>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</si>
  <si>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</si>
  <si>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</si>
  <si>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</si>
  <si>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</si>
  <si>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</si>
  <si>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</si>
  <si>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</si>
  <si>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</si>
  <si>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</si>
  <si>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</si>
  <si>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</si>
  <si>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</si>
  <si>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</si>
  <si>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</si>
  <si>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</si>
  <si>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</si>
  <si>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</si>
  <si>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</si>
  <si>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</si>
  <si>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</si>
  <si>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</si>
  <si>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</si>
  <si>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</si>
  <si>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</si>
  <si>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</si>
  <si>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</si>
  <si>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800m　　　４，０００円</t>
    <rPh sb="12" eb="13">
      <t>エン</t>
    </rPh>
    <phoneticPr fontId="6"/>
  </si>
  <si>
    <t>プロNo</t>
    <phoneticPr fontId="2"/>
  </si>
  <si>
    <t>Ver1.0</t>
    <phoneticPr fontId="2"/>
  </si>
  <si>
    <t>なみはやマスターズ公認記録会２０２２</t>
    <rPh sb="9" eb="14">
      <t>コウニンキロクカイ</t>
    </rPh>
    <phoneticPr fontId="2"/>
  </si>
  <si>
    <t>namihaya2022@tdsystem.co.jp</t>
    <phoneticPr fontId="2"/>
  </si>
  <si>
    <t>備考　</t>
    <rPh sb="0" eb="2">
      <t>ビコウ</t>
    </rPh>
    <phoneticPr fontId="6"/>
  </si>
  <si>
    <t>様</t>
    <rPh sb="0" eb="1">
      <t>サマ</t>
    </rPh>
    <phoneticPr fontId="2"/>
  </si>
  <si>
    <t>リレー種目数</t>
    <rPh sb="3" eb="6">
      <t>シュモクスウ</t>
    </rPh>
    <phoneticPr fontId="2"/>
  </si>
  <si>
    <t>混合</t>
    <rPh sb="0" eb="2">
      <t>コンゴウ</t>
    </rPh>
    <phoneticPr fontId="2"/>
  </si>
  <si>
    <t>合計</t>
    <rPh sb="0" eb="2">
      <t>ゴウケイ</t>
    </rPh>
    <phoneticPr fontId="2"/>
  </si>
  <si>
    <t>リレー種目</t>
    <rPh sb="3" eb="5">
      <t>シュモク</t>
    </rPh>
    <phoneticPr fontId="2"/>
  </si>
  <si>
    <t>申込合計金額</t>
    <rPh sb="0" eb="2">
      <t>モウシコミ</t>
    </rPh>
    <rPh sb="2" eb="6">
      <t>ゴウケイキンガク</t>
    </rPh>
    <phoneticPr fontId="2"/>
  </si>
  <si>
    <t>800m自　由　形</t>
    <phoneticPr fontId="2"/>
  </si>
  <si>
    <t>200m以下　１，８００円</t>
    <rPh sb="4" eb="6">
      <t>イカ</t>
    </rPh>
    <rPh sb="12" eb="13">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</si>
</sst>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9"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0">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1" fontId="0" fillId="0" borderId="4" xfId="0" applyNumberFormat="1" applyBorder="1">
      <alignment vertical="center"/>
    </xf>
    <xf numFmtId="49" fontId="0" fillId="0" borderId="4" xfId="0" applyNumberFormat="1" applyBorder="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0" fontId="13" fillId="0" borderId="4" xfId="3"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31" fillId="0" borderId="0" xfId="3" applyFont="1">
      <alignment vertical="center"/>
    </xf>
    <xf numFmtId="0" fontId="17" fillId="0" borderId="11" xfId="3" applyFont="1" applyBorder="1">
      <alignment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7" fillId="0" borderId="1"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8" fillId="0" borderId="1" xfId="3" applyFont="1" applyBorder="1" applyAlignment="1">
      <alignment horizontal="center"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18" fillId="0" borderId="8" xfId="3" applyFont="1" applyBorder="1" applyAlignment="1">
      <alignment horizontal="center" vertical="center" shrinkToFit="1"/>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7" xfId="3" applyFont="1" applyBorder="1" applyAlignment="1">
      <alignment horizontal="center" vertical="center" wrapText="1"/>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31" fillId="0" borderId="0" xfId="3" applyFont="1" applyAlignment="1">
      <alignment horizontal="right" vertical="center"/>
    </xf>
    <xf numFmtId="0" fontId="31" fillId="0" borderId="4" xfId="3" applyFont="1" applyBorder="1" applyAlignment="1">
      <alignment horizontal="right" vertical="center"/>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2" borderId="6" xfId="3" applyFont="1" applyFill="1" applyBorder="1" applyAlignment="1" applyProtection="1">
      <alignment horizontal="center" vertical="center"/>
      <protection locked="0"/>
    </xf>
    <xf numFmtId="0" fontId="18" fillId="0" borderId="6" xfId="3" applyFont="1" applyBorder="1" applyAlignment="1">
      <alignment horizontal="lef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ill>
        <patternFill patternType="none">
          <bgColor auto="1"/>
        </patternFill>
      </fill>
    </dxf>
    <dxf>
      <font>
        <color theme="0"/>
      </font>
      <fill>
        <patternFill>
          <bgColor rgb="FFFF0000"/>
        </patternFill>
      </fill>
    </dxf>
    <dxf>
      <font>
        <b/>
        <i/>
        <color rgb="FFFF0000"/>
      </font>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89"/>
  <sheetViews>
    <sheetView tabSelected="1" zoomScaleNormal="100" zoomScalePageLayoutView="115" workbookViewId="0">
      <selection activeCell="D9" sqref="D9:O9"/>
    </sheetView>
  </sheetViews>
  <sheetFormatPr defaultColWidth="3.5703125" defaultRowHeight="13.5" x14ac:dyDescent="0.15"/>
  <cols>
    <col min="1" max="1" width="3.5703125" style="49" customWidth="1"/>
    <col min="2" max="11" width="3.5703125" style="49"/>
    <col min="12" max="12" width="3.5703125" style="49" customWidth="1"/>
    <col min="13" max="31" width="3.5703125" style="49"/>
    <col min="32" max="33" width="3.5703125" style="49" customWidth="1"/>
    <col min="34" max="34" width="10.42578125" style="49" hidden="1" customWidth="1"/>
    <col min="35" max="35" width="32.7109375" style="49" hidden="1" customWidth="1"/>
    <col min="36" max="36" width="8.5703125" style="49" hidden="1" customWidth="1"/>
    <col min="37" max="37" width="11" style="49" hidden="1" customWidth="1"/>
    <col min="38" max="39" width="16.140625" style="49" hidden="1" customWidth="1"/>
    <col min="40" max="42" width="3.5703125" style="49" customWidth="1"/>
    <col min="43" max="16384" width="3.5703125" style="49"/>
  </cols>
  <sheetData>
    <row r="1" spans="1:39" customFormat="1" ht="29.45" customHeight="1" x14ac:dyDescent="0.15">
      <c r="A1" s="151" t="s">
        <v>104</v>
      </c>
      <c r="B1" s="152"/>
      <c r="C1" s="152"/>
      <c r="D1" s="152"/>
      <c r="E1" s="152"/>
      <c r="F1" s="152"/>
      <c r="G1" s="152"/>
      <c r="H1" s="152"/>
      <c r="I1" s="152"/>
      <c r="J1" s="153"/>
      <c r="K1" s="62"/>
      <c r="AF1" t="s">
        <v>122</v>
      </c>
    </row>
    <row r="2" spans="1:39" customFormat="1" ht="8.1" customHeight="1" x14ac:dyDescent="0.15">
      <c r="A2" s="60"/>
      <c r="B2" s="60"/>
      <c r="C2" s="60"/>
      <c r="D2" s="60"/>
      <c r="E2" s="60"/>
      <c r="F2" s="60"/>
      <c r="G2" s="60"/>
      <c r="H2" s="60"/>
      <c r="I2" s="60"/>
      <c r="J2" s="60"/>
      <c r="K2" s="60"/>
    </row>
    <row r="3" spans="1:39" s="21" customFormat="1" ht="26.65" customHeight="1" x14ac:dyDescent="0.15">
      <c r="A3" s="162" t="str">
        <f>AH3&amp;"　申込書"</f>
        <v>なみはやマスターズ公認記録会２０２２　申込書</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H3" s="21" t="s">
        <v>123</v>
      </c>
    </row>
    <row r="4" spans="1:39" s="21" customFormat="1" ht="9" customHeight="1" x14ac:dyDescent="0.15">
      <c r="A4" s="55"/>
      <c r="B4" s="55"/>
      <c r="C4" s="55"/>
      <c r="D4" s="55"/>
      <c r="E4" s="55"/>
      <c r="F4" s="55"/>
      <c r="G4" s="55"/>
      <c r="H4" s="55"/>
      <c r="I4" s="55"/>
      <c r="J4" s="55"/>
      <c r="K4" s="55"/>
      <c r="L4" s="55"/>
      <c r="M4" s="55"/>
      <c r="N4" s="55"/>
      <c r="O4" s="55"/>
      <c r="P4" s="55"/>
      <c r="Q4" s="55"/>
      <c r="R4" s="55"/>
      <c r="S4" s="61"/>
      <c r="T4" s="61"/>
      <c r="U4" s="61"/>
      <c r="V4" s="61"/>
      <c r="W4" s="61"/>
      <c r="X4" s="61"/>
      <c r="Y4" s="61"/>
      <c r="Z4" s="61"/>
      <c r="AA4" s="61"/>
      <c r="AB4" s="61"/>
      <c r="AC4" s="61"/>
      <c r="AD4" s="61"/>
    </row>
    <row r="5" spans="1:39" s="23" customFormat="1" ht="15" hidden="1" customHeight="1" x14ac:dyDescent="0.15">
      <c r="A5" s="22" t="s">
        <v>56</v>
      </c>
      <c r="S5" s="61"/>
      <c r="T5" s="61"/>
      <c r="U5" s="61"/>
      <c r="V5" s="61"/>
      <c r="W5" s="61"/>
      <c r="X5" s="61"/>
      <c r="Y5" s="61"/>
      <c r="Z5" s="61"/>
      <c r="AA5" s="61"/>
      <c r="AB5" s="61"/>
      <c r="AC5" s="61"/>
      <c r="AD5" s="61"/>
      <c r="AI5" s="23" t="s">
        <v>91</v>
      </c>
    </row>
    <row r="6" spans="1:39" s="23" customFormat="1" ht="27.75" customHeight="1" x14ac:dyDescent="0.15">
      <c r="A6" s="24"/>
      <c r="B6" s="25"/>
      <c r="C6" s="25"/>
      <c r="D6" s="20" t="s">
        <v>55</v>
      </c>
      <c r="E6" s="165">
        <v>44884</v>
      </c>
      <c r="F6" s="165"/>
      <c r="G6" s="165"/>
      <c r="H6" s="165"/>
      <c r="I6" s="165"/>
      <c r="J6" s="165"/>
      <c r="K6" s="165"/>
      <c r="L6" s="165"/>
      <c r="M6" s="165"/>
      <c r="N6" s="165"/>
      <c r="O6" s="165"/>
      <c r="P6" s="165"/>
      <c r="Q6" s="165"/>
      <c r="R6" s="165"/>
      <c r="S6" s="165"/>
      <c r="T6" s="165"/>
      <c r="U6" s="165"/>
      <c r="V6" s="165"/>
      <c r="W6" s="165"/>
      <c r="X6" s="165"/>
      <c r="Y6" s="165"/>
      <c r="Z6" s="165"/>
      <c r="AA6" s="165"/>
      <c r="AB6" s="165"/>
      <c r="AC6" s="165"/>
      <c r="AD6" s="166"/>
      <c r="AI6" s="19">
        <v>44884</v>
      </c>
      <c r="AJ6" s="19"/>
      <c r="AK6" s="18">
        <v>44717</v>
      </c>
    </row>
    <row r="7" spans="1:39" s="23" customFormat="1" ht="15" customHeight="1" x14ac:dyDescent="0.15">
      <c r="A7" s="22"/>
      <c r="AI7" s="19"/>
      <c r="AJ7" s="19"/>
      <c r="AK7" s="18"/>
    </row>
    <row r="8" spans="1:39" s="23" customFormat="1" ht="21.75" customHeight="1" x14ac:dyDescent="0.15">
      <c r="A8" s="26" t="s">
        <v>57</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8"/>
      <c r="AI8" s="19"/>
      <c r="AJ8" s="19"/>
      <c r="AK8" s="18"/>
    </row>
    <row r="9" spans="1:39" s="23" customFormat="1" ht="36.75" customHeight="1" x14ac:dyDescent="0.15">
      <c r="A9" s="163" t="s">
        <v>58</v>
      </c>
      <c r="B9" s="130"/>
      <c r="C9" s="131"/>
      <c r="D9" s="113"/>
      <c r="E9" s="114"/>
      <c r="F9" s="114"/>
      <c r="G9" s="114"/>
      <c r="H9" s="114"/>
      <c r="I9" s="114"/>
      <c r="J9" s="114"/>
      <c r="K9" s="114"/>
      <c r="L9" s="114"/>
      <c r="M9" s="114"/>
      <c r="N9" s="114"/>
      <c r="O9" s="115"/>
      <c r="P9" s="164" t="s">
        <v>59</v>
      </c>
      <c r="Q9" s="117"/>
      <c r="R9" s="118"/>
      <c r="S9" s="99"/>
      <c r="T9" s="100"/>
      <c r="U9" s="100"/>
      <c r="V9" s="100"/>
      <c r="W9" s="100"/>
      <c r="X9" s="100"/>
      <c r="Y9" s="100"/>
      <c r="Z9" s="100"/>
      <c r="AA9" s="100"/>
      <c r="AB9" s="100"/>
      <c r="AC9" s="100"/>
      <c r="AD9" s="101"/>
      <c r="AH9" s="23" t="str">
        <f>ASC(D9)</f>
        <v/>
      </c>
      <c r="AI9" s="19"/>
      <c r="AJ9" s="19"/>
      <c r="AK9" s="18"/>
    </row>
    <row r="10" spans="1:39" s="23" customFormat="1" ht="30.75" customHeight="1" x14ac:dyDescent="0.15">
      <c r="A10" s="158" t="s">
        <v>92</v>
      </c>
      <c r="B10" s="159"/>
      <c r="C10" s="160"/>
      <c r="D10" s="29" t="s">
        <v>0</v>
      </c>
      <c r="E10" s="108"/>
      <c r="F10" s="108"/>
      <c r="G10" s="108"/>
      <c r="H10" s="109"/>
      <c r="I10" s="106"/>
      <c r="J10" s="106"/>
      <c r="K10" s="106"/>
      <c r="L10" s="106"/>
      <c r="M10" s="106"/>
      <c r="N10" s="106"/>
      <c r="O10" s="106"/>
      <c r="P10" s="106"/>
      <c r="Q10" s="106"/>
      <c r="R10" s="106"/>
      <c r="S10" s="106"/>
      <c r="T10" s="106"/>
      <c r="U10" s="106"/>
      <c r="V10" s="106"/>
      <c r="W10" s="106"/>
      <c r="X10" s="106"/>
      <c r="Y10" s="106"/>
      <c r="Z10" s="106"/>
      <c r="AA10" s="106"/>
      <c r="AB10" s="106"/>
      <c r="AC10" s="106"/>
      <c r="AD10" s="107"/>
      <c r="AI10" s="19"/>
      <c r="AJ10" s="19"/>
      <c r="AK10" s="18"/>
    </row>
    <row r="11" spans="1:39" s="23" customFormat="1" ht="27.75" customHeight="1" thickBot="1" x14ac:dyDescent="0.2">
      <c r="A11" s="116" t="s">
        <v>60</v>
      </c>
      <c r="B11" s="117"/>
      <c r="C11" s="118"/>
      <c r="D11" s="97"/>
      <c r="E11" s="98"/>
      <c r="F11" s="98"/>
      <c r="G11" s="98"/>
      <c r="H11" s="98"/>
      <c r="I11" s="98"/>
      <c r="J11" s="98"/>
      <c r="K11" s="98"/>
      <c r="L11" s="98"/>
      <c r="M11" s="98"/>
      <c r="N11" s="98"/>
      <c r="O11" s="161"/>
      <c r="P11" s="132" t="s">
        <v>61</v>
      </c>
      <c r="Q11" s="133"/>
      <c r="R11" s="134"/>
      <c r="S11" s="167"/>
      <c r="T11" s="168"/>
      <c r="U11" s="168"/>
      <c r="V11" s="168"/>
      <c r="W11" s="168"/>
      <c r="X11" s="168"/>
      <c r="Y11" s="168"/>
      <c r="Z11" s="168"/>
      <c r="AA11" s="168"/>
      <c r="AB11" s="168"/>
      <c r="AC11" s="168"/>
      <c r="AD11" s="169"/>
      <c r="AI11" s="19"/>
      <c r="AJ11" s="19"/>
      <c r="AK11" s="18"/>
    </row>
    <row r="12" spans="1:39" s="23" customFormat="1" ht="27.75" customHeight="1" x14ac:dyDescent="0.15">
      <c r="A12" s="147" t="s">
        <v>62</v>
      </c>
      <c r="B12" s="148"/>
      <c r="C12" s="157"/>
      <c r="D12" s="97"/>
      <c r="E12" s="98"/>
      <c r="F12" s="98"/>
      <c r="G12" s="98"/>
      <c r="H12" s="98"/>
      <c r="I12" s="98"/>
      <c r="J12" s="98"/>
      <c r="K12" s="98"/>
      <c r="L12" s="98"/>
      <c r="M12" s="98"/>
      <c r="N12" s="98"/>
      <c r="O12" s="98"/>
      <c r="P12" s="110" t="s">
        <v>63</v>
      </c>
      <c r="Q12" s="111"/>
      <c r="R12" s="111"/>
      <c r="S12" s="111"/>
      <c r="T12" s="111"/>
      <c r="U12" s="111"/>
      <c r="V12" s="111"/>
      <c r="W12" s="111"/>
      <c r="X12" s="111"/>
      <c r="Y12" s="111"/>
      <c r="Z12" s="111"/>
      <c r="AA12" s="111"/>
      <c r="AB12" s="111"/>
      <c r="AC12" s="111"/>
      <c r="AD12" s="112"/>
    </row>
    <row r="13" spans="1:39" s="23" customFormat="1" ht="15" customHeight="1" x14ac:dyDescent="0.15">
      <c r="A13" s="163" t="s">
        <v>64</v>
      </c>
      <c r="B13" s="170"/>
      <c r="C13" s="171"/>
      <c r="D13" s="102"/>
      <c r="E13" s="103"/>
      <c r="F13" s="103"/>
      <c r="G13" s="103"/>
      <c r="H13" s="103"/>
      <c r="I13" s="103"/>
      <c r="J13" s="103"/>
      <c r="K13" s="103"/>
      <c r="L13" s="103"/>
      <c r="M13" s="103"/>
      <c r="N13" s="103"/>
      <c r="O13" s="103"/>
      <c r="P13" s="175"/>
      <c r="Q13" s="176"/>
      <c r="R13" s="176"/>
      <c r="S13" s="176"/>
      <c r="T13" s="176"/>
      <c r="U13" s="176"/>
      <c r="V13" s="176"/>
      <c r="W13" s="176"/>
      <c r="X13" s="176"/>
      <c r="Y13" s="176"/>
      <c r="Z13" s="176"/>
      <c r="AA13" s="176"/>
      <c r="AB13" s="176"/>
      <c r="AC13" s="176"/>
      <c r="AD13" s="177"/>
    </row>
    <row r="14" spans="1:39" s="21" customFormat="1" ht="21" customHeight="1" thickBot="1" x14ac:dyDescent="0.2">
      <c r="A14" s="172"/>
      <c r="B14" s="173"/>
      <c r="C14" s="174"/>
      <c r="D14" s="104"/>
      <c r="E14" s="105"/>
      <c r="F14" s="105"/>
      <c r="G14" s="105"/>
      <c r="H14" s="105"/>
      <c r="I14" s="105"/>
      <c r="J14" s="105"/>
      <c r="K14" s="105"/>
      <c r="L14" s="105"/>
      <c r="M14" s="105"/>
      <c r="N14" s="105"/>
      <c r="O14" s="105"/>
      <c r="P14" s="178"/>
      <c r="Q14" s="179"/>
      <c r="R14" s="179"/>
      <c r="S14" s="179"/>
      <c r="T14" s="179"/>
      <c r="U14" s="179"/>
      <c r="V14" s="179"/>
      <c r="W14" s="179"/>
      <c r="X14" s="179"/>
      <c r="Y14" s="179"/>
      <c r="Z14" s="179"/>
      <c r="AA14" s="179"/>
      <c r="AB14" s="179"/>
      <c r="AC14" s="179"/>
      <c r="AD14" s="180"/>
      <c r="AE14" s="23"/>
      <c r="AF14" s="23"/>
      <c r="AG14" s="23"/>
      <c r="AH14" s="23"/>
      <c r="AL14" s="23"/>
      <c r="AM14" s="23"/>
    </row>
    <row r="15" spans="1:39" s="21" customFormat="1" ht="9.9499999999999993"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L15" s="23"/>
      <c r="AM15" s="23"/>
    </row>
    <row r="16" spans="1:39" s="21" customFormat="1" ht="25.5" customHeight="1" x14ac:dyDescent="0.15">
      <c r="A16" s="146" t="s">
        <v>86</v>
      </c>
      <c r="B16" s="146"/>
      <c r="C16" s="146"/>
      <c r="D16" s="146"/>
      <c r="E16" s="146"/>
      <c r="F16" s="146"/>
      <c r="G16" s="122"/>
      <c r="H16" s="123"/>
      <c r="I16" s="123"/>
      <c r="J16" s="123"/>
      <c r="K16" s="123"/>
      <c r="L16" s="123"/>
      <c r="M16" s="123"/>
      <c r="N16" s="123"/>
      <c r="O16" s="123"/>
      <c r="P16" s="124"/>
      <c r="Q16" s="116" t="s">
        <v>49</v>
      </c>
      <c r="R16" s="117"/>
      <c r="S16" s="118"/>
      <c r="T16" s="119"/>
      <c r="U16" s="120"/>
      <c r="V16" s="120"/>
      <c r="W16" s="121"/>
      <c r="X16" s="116" t="s">
        <v>87</v>
      </c>
      <c r="Y16" s="117"/>
      <c r="Z16" s="118"/>
      <c r="AA16" s="122"/>
      <c r="AB16" s="123"/>
      <c r="AC16" s="123"/>
      <c r="AD16" s="124"/>
      <c r="AE16" s="23"/>
      <c r="AF16" s="23"/>
      <c r="AG16" s="23"/>
      <c r="AH16" s="23"/>
      <c r="AL16" s="23"/>
      <c r="AM16" s="23"/>
    </row>
    <row r="17" spans="1:39" s="21" customFormat="1" ht="17.25" customHeight="1" x14ac:dyDescent="0.15">
      <c r="A17" s="146" t="s">
        <v>85</v>
      </c>
      <c r="B17" s="146"/>
      <c r="C17" s="146"/>
      <c r="D17" s="146"/>
      <c r="E17" s="146"/>
      <c r="F17" s="146"/>
      <c r="G17" s="138" t="s">
        <v>1</v>
      </c>
      <c r="H17" s="138"/>
      <c r="I17" s="138"/>
      <c r="J17" s="138"/>
      <c r="K17" s="138"/>
      <c r="L17" s="138"/>
      <c r="M17" s="138"/>
      <c r="N17" s="138"/>
      <c r="O17" s="138"/>
      <c r="P17" s="138"/>
      <c r="Q17" s="138"/>
      <c r="R17" s="138"/>
      <c r="S17" s="138" t="s">
        <v>2</v>
      </c>
      <c r="T17" s="138"/>
      <c r="U17" s="138"/>
      <c r="V17" s="138"/>
      <c r="W17" s="138"/>
      <c r="X17" s="138"/>
      <c r="Y17" s="138"/>
      <c r="Z17" s="138"/>
      <c r="AA17" s="138"/>
      <c r="AB17" s="138"/>
      <c r="AC17" s="138"/>
      <c r="AD17" s="138"/>
      <c r="AE17" s="23"/>
      <c r="AF17" s="23"/>
      <c r="AG17" s="23"/>
      <c r="AH17" s="23"/>
      <c r="AI17" s="21" t="s">
        <v>27</v>
      </c>
      <c r="AK17" s="21" t="s">
        <v>93</v>
      </c>
      <c r="AL17" s="23"/>
      <c r="AM17" s="23"/>
    </row>
    <row r="18" spans="1:39" s="21" customFormat="1" ht="25.5" customHeight="1" x14ac:dyDescent="0.15">
      <c r="A18" s="146"/>
      <c r="B18" s="146"/>
      <c r="C18" s="146"/>
      <c r="D18" s="146"/>
      <c r="E18" s="146"/>
      <c r="F18" s="146"/>
      <c r="G18" s="139"/>
      <c r="H18" s="140"/>
      <c r="I18" s="140"/>
      <c r="J18" s="140"/>
      <c r="K18" s="140"/>
      <c r="L18" s="140"/>
      <c r="M18" s="140"/>
      <c r="N18" s="140"/>
      <c r="O18" s="140"/>
      <c r="P18" s="140"/>
      <c r="Q18" s="140"/>
      <c r="R18" s="141"/>
      <c r="S18" s="139"/>
      <c r="T18" s="140"/>
      <c r="U18" s="140"/>
      <c r="V18" s="140"/>
      <c r="W18" s="140"/>
      <c r="X18" s="140"/>
      <c r="Y18" s="140"/>
      <c r="Z18" s="140"/>
      <c r="AA18" s="140"/>
      <c r="AB18" s="140"/>
      <c r="AC18" s="140"/>
      <c r="AD18" s="141"/>
      <c r="AE18" s="23"/>
      <c r="AF18" s="23"/>
      <c r="AG18" s="23"/>
      <c r="AH18" s="23"/>
      <c r="AI18" s="21" t="str">
        <f>TRIM(G18)&amp;"　"&amp;TRIM(S18)</f>
        <v>　</v>
      </c>
      <c r="AK18" s="21">
        <f>COUNTA(G20:X21)</f>
        <v>0</v>
      </c>
      <c r="AL18" s="23"/>
      <c r="AM18" s="23"/>
    </row>
    <row r="19" spans="1:39" s="21" customFormat="1" ht="20.25" customHeight="1" x14ac:dyDescent="0.15">
      <c r="A19" s="116"/>
      <c r="B19" s="117"/>
      <c r="C19" s="117"/>
      <c r="D19" s="117"/>
      <c r="E19" s="117"/>
      <c r="F19" s="118"/>
      <c r="G19" s="138" t="s">
        <v>90</v>
      </c>
      <c r="H19" s="138"/>
      <c r="I19" s="138"/>
      <c r="J19" s="138"/>
      <c r="K19" s="138"/>
      <c r="L19" s="138"/>
      <c r="M19" s="138" t="s">
        <v>3</v>
      </c>
      <c r="N19" s="138"/>
      <c r="O19" s="138"/>
      <c r="P19" s="138"/>
      <c r="Q19" s="138"/>
      <c r="R19" s="138"/>
      <c r="S19" s="138"/>
      <c r="T19" s="138"/>
      <c r="U19" s="138"/>
      <c r="V19" s="138"/>
      <c r="W19" s="138"/>
      <c r="X19" s="138"/>
      <c r="Y19" s="138" t="s">
        <v>32</v>
      </c>
      <c r="Z19" s="138"/>
      <c r="AA19" s="138"/>
      <c r="AB19" s="138"/>
      <c r="AC19" s="138"/>
      <c r="AD19" s="138"/>
      <c r="AE19" s="23"/>
      <c r="AF19" s="23"/>
      <c r="AG19" s="23"/>
      <c r="AH19" s="30"/>
      <c r="AI19" s="31">
        <f>IF(E6=AI5,"出場日未選択",VLOOKUP(E6,AI6:AM11,3,0))</f>
        <v>44717</v>
      </c>
      <c r="AJ19" s="31"/>
      <c r="AK19" s="31">
        <f>IF(E6=AI5,"",VLOOKUP(E6,AI6:AM11,4,0))</f>
        <v>0</v>
      </c>
      <c r="AM19" s="21" t="s">
        <v>121</v>
      </c>
    </row>
    <row r="20" spans="1:39" s="21" customFormat="1" ht="26.25" customHeight="1" x14ac:dyDescent="0.15">
      <c r="A20" s="116" t="s">
        <v>88</v>
      </c>
      <c r="B20" s="117"/>
      <c r="C20" s="117"/>
      <c r="D20" s="117"/>
      <c r="E20" s="117"/>
      <c r="F20" s="118"/>
      <c r="G20" s="143"/>
      <c r="H20" s="144"/>
      <c r="I20" s="144"/>
      <c r="J20" s="144"/>
      <c r="K20" s="144"/>
      <c r="L20" s="144"/>
      <c r="M20" s="144"/>
      <c r="N20" s="144"/>
      <c r="O20" s="144"/>
      <c r="P20" s="144"/>
      <c r="Q20" s="144"/>
      <c r="R20" s="144"/>
      <c r="S20" s="144"/>
      <c r="T20" s="144"/>
      <c r="U20" s="144"/>
      <c r="V20" s="144"/>
      <c r="W20" s="144"/>
      <c r="X20" s="145"/>
      <c r="Y20" s="142"/>
      <c r="Z20" s="142"/>
      <c r="AA20" s="142"/>
      <c r="AB20" s="142"/>
      <c r="AC20" s="142"/>
      <c r="AD20" s="142"/>
      <c r="AE20" s="23"/>
      <c r="AF20" s="23"/>
      <c r="AG20" s="23"/>
      <c r="AH20" s="21" t="str">
        <f>IF(M20="","",VLOOKUP(M20,$AI$48:$AJ$64,2,0)+AK20)</f>
        <v/>
      </c>
      <c r="AI20" s="21">
        <f>IF(G20="",0,VLOOKUP($G20,$AI$48:$AL$84,4,0))</f>
        <v>0</v>
      </c>
      <c r="AJ20" s="21" t="str">
        <f>IF(G20="","",VLOOKUP($G20,$AI$48:$AL$84,2,0))</f>
        <v/>
      </c>
      <c r="AK20" s="21">
        <f>IF(G20="",0,VLOOKUP($G20,$AI$48:$AL$84,3,0))</f>
        <v>0</v>
      </c>
      <c r="AL20" s="21" t="str">
        <f>IF(Y20="","999:99.99"," "&amp;LEFT(RIGHT("  "&amp;TEXT(Y20,"0.00"),7),2)&amp;":"&amp;RIGHT(TEXT(Y20,"0.00"),5))</f>
        <v>999:99.99</v>
      </c>
      <c r="AM20" s="21" t="str">
        <f>IF(G20="","",VLOOKUP($G20,$AI$47:$AM$84,5,0)+IF($T$16="男子",1,0))</f>
        <v/>
      </c>
    </row>
    <row r="21" spans="1:39" s="21" customFormat="1" ht="26.25" customHeight="1" x14ac:dyDescent="0.15">
      <c r="A21" s="116" t="s">
        <v>89</v>
      </c>
      <c r="B21" s="117"/>
      <c r="C21" s="117"/>
      <c r="D21" s="117"/>
      <c r="E21" s="117"/>
      <c r="F21" s="118"/>
      <c r="G21" s="143"/>
      <c r="H21" s="144"/>
      <c r="I21" s="144"/>
      <c r="J21" s="144"/>
      <c r="K21" s="144"/>
      <c r="L21" s="144"/>
      <c r="M21" s="144"/>
      <c r="N21" s="144"/>
      <c r="O21" s="144"/>
      <c r="P21" s="144"/>
      <c r="Q21" s="144"/>
      <c r="R21" s="144"/>
      <c r="S21" s="144"/>
      <c r="T21" s="144"/>
      <c r="U21" s="144"/>
      <c r="V21" s="144"/>
      <c r="W21" s="144"/>
      <c r="X21" s="145"/>
      <c r="Y21" s="142"/>
      <c r="Z21" s="142"/>
      <c r="AA21" s="142"/>
      <c r="AB21" s="142"/>
      <c r="AC21" s="142"/>
      <c r="AD21" s="142"/>
      <c r="AE21" s="23"/>
      <c r="AF21" s="23"/>
      <c r="AG21" s="23"/>
      <c r="AH21" s="21" t="str">
        <f>IF(M21="","",VLOOKUP(M21,$AI$48:$AJ$64,2,0)+AK21)</f>
        <v/>
      </c>
      <c r="AI21" s="21">
        <f>IF(G21="",0,VLOOKUP($G21,$AI$48:$AL$84,4,0))</f>
        <v>0</v>
      </c>
      <c r="AJ21" s="21" t="str">
        <f>IF(G21="","",VLOOKUP($G21,$AI$48:$AL$84,2,0))</f>
        <v/>
      </c>
      <c r="AK21" s="21">
        <f>IF(G21="",0,VLOOKUP($G21,$AI$48:$AL$84,3,0))</f>
        <v>0</v>
      </c>
      <c r="AL21" s="21" t="str">
        <f>IF(Y21="","999:99.99"," "&amp;LEFT(RIGHT("  "&amp;TEXT(Y21,"0.00"),7),2)&amp;":"&amp;RIGHT(TEXT(Y21,"0.00"),5))</f>
        <v>999:99.99</v>
      </c>
      <c r="AM21" s="21" t="str">
        <f>IF(G21="","",VLOOKUP($G21,$AI$47:$AM$84,5,0)+IF($T$16="男子",1,0))</f>
        <v/>
      </c>
    </row>
    <row r="22" spans="1:39" s="21" customFormat="1" ht="9.9499999999999993"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9" s="21" customFormat="1" ht="21" customHeight="1" x14ac:dyDescent="0.15">
      <c r="A23" s="26" t="s">
        <v>65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c r="AE23" s="32"/>
      <c r="AF23" s="32"/>
      <c r="AG23" s="32"/>
      <c r="AH23" s="32"/>
    </row>
    <row r="24" spans="1:39" s="21" customFormat="1" ht="23.25" customHeight="1" x14ac:dyDescent="0.15">
      <c r="A24" s="116"/>
      <c r="B24" s="117"/>
      <c r="C24" s="117"/>
      <c r="D24" s="117"/>
      <c r="E24" s="117"/>
      <c r="F24" s="118"/>
      <c r="G24" s="129" t="s">
        <v>66</v>
      </c>
      <c r="H24" s="130"/>
      <c r="I24" s="130"/>
      <c r="J24" s="130"/>
      <c r="K24" s="131"/>
      <c r="L24" s="130" t="s">
        <v>67</v>
      </c>
      <c r="M24" s="130"/>
      <c r="N24" s="130"/>
      <c r="O24" s="130"/>
      <c r="P24" s="130"/>
      <c r="Q24" s="129"/>
      <c r="R24" s="130"/>
      <c r="S24" s="130"/>
      <c r="T24" s="130"/>
      <c r="U24" s="131"/>
      <c r="V24" s="116" t="s">
        <v>68</v>
      </c>
      <c r="W24" s="117"/>
      <c r="X24" s="117"/>
      <c r="Y24" s="117"/>
      <c r="Z24" s="117"/>
      <c r="AA24" s="117"/>
      <c r="AB24" s="117"/>
      <c r="AC24" s="117"/>
      <c r="AD24" s="118"/>
      <c r="AE24" s="23"/>
      <c r="AF24" s="23"/>
      <c r="AG24" s="23"/>
      <c r="AH24" s="23"/>
    </row>
    <row r="25" spans="1:39" s="21" customFormat="1" ht="23.25" customHeight="1" x14ac:dyDescent="0.15">
      <c r="A25" s="116" t="s">
        <v>69</v>
      </c>
      <c r="B25" s="117"/>
      <c r="C25" s="117"/>
      <c r="D25" s="117"/>
      <c r="E25" s="117"/>
      <c r="F25" s="118"/>
      <c r="G25" s="125">
        <f>IF(T16="女子",1,0)</f>
        <v>0</v>
      </c>
      <c r="H25" s="126"/>
      <c r="I25" s="126"/>
      <c r="J25" s="33"/>
      <c r="K25" s="34" t="s">
        <v>70</v>
      </c>
      <c r="L25" s="125">
        <f>IF(T16="男子",1,0)</f>
        <v>0</v>
      </c>
      <c r="M25" s="126"/>
      <c r="N25" s="126"/>
      <c r="O25" s="33"/>
      <c r="P25" s="34" t="s">
        <v>70</v>
      </c>
      <c r="Q25" s="132"/>
      <c r="R25" s="133"/>
      <c r="S25" s="133"/>
      <c r="T25" s="133"/>
      <c r="U25" s="134"/>
      <c r="V25" s="127">
        <f>G25+L25</f>
        <v>0</v>
      </c>
      <c r="W25" s="128"/>
      <c r="X25" s="128"/>
      <c r="Y25" s="128"/>
      <c r="Z25" s="128"/>
      <c r="AA25" s="128"/>
      <c r="AB25" s="128"/>
      <c r="AC25" s="35"/>
      <c r="AD25" s="36" t="s">
        <v>70</v>
      </c>
      <c r="AE25" s="23"/>
      <c r="AF25" s="23"/>
      <c r="AG25" s="23"/>
      <c r="AH25" s="23"/>
    </row>
    <row r="26" spans="1:39" s="21" customFormat="1" ht="23.25" customHeight="1" x14ac:dyDescent="0.15">
      <c r="A26" s="116" t="s">
        <v>71</v>
      </c>
      <c r="B26" s="117"/>
      <c r="C26" s="117"/>
      <c r="D26" s="117"/>
      <c r="E26" s="117"/>
      <c r="F26" s="118"/>
      <c r="G26" s="125">
        <f>IF(T16="女子",AK18,0)</f>
        <v>0</v>
      </c>
      <c r="H26" s="126"/>
      <c r="I26" s="126"/>
      <c r="J26" s="33"/>
      <c r="K26" s="34" t="s">
        <v>72</v>
      </c>
      <c r="L26" s="125">
        <f>IF(T16="男子",AK18,0)</f>
        <v>0</v>
      </c>
      <c r="M26" s="126"/>
      <c r="N26" s="126"/>
      <c r="O26" s="33"/>
      <c r="P26" s="34" t="s">
        <v>72</v>
      </c>
      <c r="Q26" s="135"/>
      <c r="R26" s="136"/>
      <c r="S26" s="136"/>
      <c r="T26" s="136"/>
      <c r="U26" s="137"/>
      <c r="V26" s="127">
        <f>G26+L26</f>
        <v>0</v>
      </c>
      <c r="W26" s="128"/>
      <c r="X26" s="128"/>
      <c r="Y26" s="128"/>
      <c r="Z26" s="128"/>
      <c r="AA26" s="128"/>
      <c r="AB26" s="128"/>
      <c r="AC26" s="33"/>
      <c r="AD26" s="34" t="s">
        <v>72</v>
      </c>
      <c r="AE26" s="23"/>
      <c r="AF26" s="23"/>
      <c r="AG26" s="23"/>
      <c r="AH26" s="23"/>
    </row>
    <row r="27" spans="1:39" s="21" customFormat="1" ht="9.9499999999999993"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1:39" s="23" customFormat="1" ht="24" customHeight="1" x14ac:dyDescent="0.15">
      <c r="A28" s="26" t="s">
        <v>73</v>
      </c>
      <c r="B28" s="27"/>
      <c r="C28" s="27"/>
      <c r="D28" s="27"/>
      <c r="E28" s="27"/>
      <c r="F28" s="37"/>
      <c r="G28" s="27"/>
      <c r="H28" s="27"/>
      <c r="I28" s="27"/>
      <c r="J28" s="27"/>
      <c r="K28" s="27"/>
      <c r="L28" s="27"/>
      <c r="M28" s="27"/>
      <c r="N28" s="27"/>
      <c r="O28" s="27"/>
      <c r="P28" s="27"/>
      <c r="Q28" s="27"/>
      <c r="R28" s="27"/>
      <c r="S28" s="27"/>
      <c r="T28" s="27"/>
      <c r="U28" s="27"/>
      <c r="V28" s="27"/>
      <c r="W28" s="27"/>
      <c r="X28" s="27"/>
      <c r="Y28" s="27"/>
      <c r="Z28" s="27"/>
      <c r="AA28" s="27"/>
      <c r="AB28" s="27"/>
      <c r="AC28" s="27"/>
      <c r="AD28" s="28"/>
    </row>
    <row r="29" spans="1:39" s="23" customFormat="1" ht="23.25" customHeight="1" x14ac:dyDescent="0.15">
      <c r="A29" s="200" t="s">
        <v>74</v>
      </c>
      <c r="B29" s="201"/>
      <c r="C29" s="201"/>
      <c r="D29" s="201"/>
      <c r="E29" s="201"/>
      <c r="F29" s="202"/>
      <c r="G29" s="66"/>
      <c r="H29" s="47" t="s">
        <v>133</v>
      </c>
      <c r="I29" s="47"/>
      <c r="J29" s="47"/>
      <c r="K29" s="47"/>
      <c r="L29" s="47"/>
      <c r="M29" s="67"/>
      <c r="N29" s="47"/>
      <c r="O29" s="67"/>
      <c r="P29" s="47"/>
      <c r="Q29" s="196">
        <f>COUNTIF(AI20:AI21,1800)</f>
        <v>0</v>
      </c>
      <c r="R29" s="196"/>
      <c r="S29" s="197" t="s">
        <v>72</v>
      </c>
      <c r="T29" s="197"/>
      <c r="U29" s="47"/>
      <c r="V29" s="67"/>
      <c r="W29" s="67"/>
      <c r="X29" s="67"/>
      <c r="Y29" s="67"/>
      <c r="Z29" s="67"/>
      <c r="AA29" s="67"/>
      <c r="AB29" s="67"/>
      <c r="AC29" s="67"/>
      <c r="AD29" s="96"/>
    </row>
    <row r="30" spans="1:39" s="23" customFormat="1" ht="19.5" hidden="1" customHeight="1" x14ac:dyDescent="0.15">
      <c r="A30" s="203"/>
      <c r="B30" s="204"/>
      <c r="C30" s="204"/>
      <c r="D30" s="204"/>
      <c r="E30" s="204"/>
      <c r="F30" s="205"/>
      <c r="G30" s="69"/>
      <c r="H30" s="35" t="s">
        <v>119</v>
      </c>
      <c r="I30" s="35"/>
      <c r="J30" s="35"/>
      <c r="K30" s="35"/>
      <c r="L30" s="35"/>
      <c r="N30" s="35"/>
      <c r="P30" s="35"/>
      <c r="Q30" s="95"/>
      <c r="R30" s="95"/>
      <c r="S30" s="35"/>
      <c r="T30" s="35"/>
      <c r="U30" s="35"/>
      <c r="V30" s="95"/>
      <c r="W30" s="95"/>
      <c r="X30" s="95"/>
      <c r="Y30" s="95"/>
      <c r="Z30" s="95"/>
      <c r="AA30" s="95"/>
      <c r="AB30" s="95"/>
      <c r="AC30" s="95"/>
      <c r="AD30" s="93"/>
    </row>
    <row r="31" spans="1:39" s="23" customFormat="1" ht="19.5" customHeight="1" x14ac:dyDescent="0.15">
      <c r="A31" s="206"/>
      <c r="B31" s="207"/>
      <c r="C31" s="207"/>
      <c r="D31" s="207"/>
      <c r="E31" s="207"/>
      <c r="F31" s="208"/>
      <c r="G31" s="68"/>
      <c r="H31" s="64" t="s">
        <v>120</v>
      </c>
      <c r="I31" s="64"/>
      <c r="J31" s="64"/>
      <c r="K31" s="64"/>
      <c r="L31" s="64"/>
      <c r="M31" s="65"/>
      <c r="N31" s="64"/>
      <c r="O31" s="65"/>
      <c r="P31" s="64"/>
      <c r="Q31" s="209">
        <f>COUNTIF(AI20:AI21,4000)</f>
        <v>0</v>
      </c>
      <c r="R31" s="209"/>
      <c r="S31" s="210" t="s">
        <v>72</v>
      </c>
      <c r="T31" s="210"/>
      <c r="U31" s="64"/>
      <c r="V31" s="195" t="str">
        <f>DBCS(TEXT(SUM(AI20:AI21),"#,##0"))</f>
        <v>０</v>
      </c>
      <c r="W31" s="195"/>
      <c r="X31" s="195"/>
      <c r="Y31" s="195"/>
      <c r="Z31" s="195"/>
      <c r="AA31" s="195"/>
      <c r="AB31" s="195"/>
      <c r="AC31" s="195"/>
      <c r="AD31" s="94" t="s">
        <v>75</v>
      </c>
    </row>
    <row r="32" spans="1:39" s="23" customFormat="1" ht="23.25" hidden="1" customHeight="1" x14ac:dyDescent="0.15">
      <c r="A32" s="147" t="s">
        <v>130</v>
      </c>
      <c r="B32" s="148"/>
      <c r="C32" s="148"/>
      <c r="D32" s="148"/>
      <c r="E32" s="148"/>
      <c r="F32" s="157"/>
      <c r="G32" s="25"/>
      <c r="H32" s="25"/>
      <c r="I32" s="25"/>
      <c r="J32" s="25"/>
      <c r="K32" s="25"/>
      <c r="L32" s="25"/>
      <c r="M32" s="25"/>
      <c r="N32" s="25"/>
      <c r="O32" s="25"/>
      <c r="P32" s="33"/>
      <c r="Q32" s="198"/>
      <c r="R32" s="198"/>
      <c r="S32" s="199" t="s">
        <v>72</v>
      </c>
      <c r="T32" s="199"/>
      <c r="U32" s="33"/>
      <c r="V32" s="128" t="str">
        <f>DBCS(TEXT(Q32*2800,"#,##0"))</f>
        <v>０</v>
      </c>
      <c r="W32" s="128"/>
      <c r="X32" s="128"/>
      <c r="Y32" s="128"/>
      <c r="Z32" s="128"/>
      <c r="AA32" s="128"/>
      <c r="AB32" s="128"/>
      <c r="AC32" s="128"/>
      <c r="AD32" s="48" t="s">
        <v>75</v>
      </c>
    </row>
    <row r="33" spans="1:39" s="23" customFormat="1" ht="23.25" hidden="1" customHeight="1" x14ac:dyDescent="0.15">
      <c r="A33" s="147" t="s">
        <v>131</v>
      </c>
      <c r="B33" s="148"/>
      <c r="C33" s="148"/>
      <c r="D33" s="148"/>
      <c r="E33" s="148"/>
      <c r="F33" s="148"/>
      <c r="G33" s="148"/>
      <c r="H33" s="148"/>
      <c r="I33" s="148"/>
      <c r="J33" s="148"/>
      <c r="K33" s="148"/>
      <c r="L33" s="148"/>
      <c r="M33" s="148"/>
      <c r="N33" s="148"/>
      <c r="O33" s="148"/>
      <c r="P33" s="148"/>
      <c r="Q33" s="148"/>
      <c r="R33" s="148"/>
      <c r="S33" s="148"/>
      <c r="T33" s="148"/>
      <c r="U33" s="157"/>
      <c r="V33" s="194" t="str">
        <f>DBCS(TEXT(SUM(AI20:AI21)+Q32*2800,"#,##0"))</f>
        <v>０</v>
      </c>
      <c r="W33" s="194"/>
      <c r="X33" s="194"/>
      <c r="Y33" s="194"/>
      <c r="Z33" s="194"/>
      <c r="AA33" s="194"/>
      <c r="AB33" s="194"/>
      <c r="AC33" s="194"/>
      <c r="AD33" s="93" t="s">
        <v>75</v>
      </c>
    </row>
    <row r="34" spans="1:39" s="23" customFormat="1" ht="9.9499999999999993"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row>
    <row r="35" spans="1:39" s="23" customFormat="1" ht="21.75" customHeight="1" x14ac:dyDescent="0.15">
      <c r="A35" s="38" t="s">
        <v>76</v>
      </c>
      <c r="B35" s="39"/>
      <c r="C35" s="39"/>
      <c r="D35" s="39"/>
      <c r="E35" s="39"/>
      <c r="F35" s="40"/>
      <c r="G35" s="39"/>
      <c r="H35" s="39"/>
      <c r="I35" s="39"/>
      <c r="J35" s="39"/>
      <c r="K35" s="39"/>
      <c r="L35" s="39"/>
      <c r="M35" s="39"/>
      <c r="N35" s="39"/>
      <c r="O35" s="39"/>
      <c r="P35" s="39"/>
      <c r="Q35" s="39"/>
      <c r="R35" s="39"/>
      <c r="S35" s="39"/>
      <c r="T35" s="39"/>
      <c r="U35" s="39"/>
      <c r="V35" s="39"/>
      <c r="W35" s="39"/>
      <c r="X35" s="39"/>
      <c r="Y35" s="39"/>
      <c r="Z35" s="39"/>
      <c r="AA35" s="39"/>
      <c r="AB35" s="39"/>
      <c r="AC35" s="39"/>
      <c r="AD35" s="41"/>
    </row>
    <row r="36" spans="1:39" s="23" customFormat="1" ht="15.75" customHeight="1" x14ac:dyDescent="0.15">
      <c r="A36" s="56" t="s">
        <v>100</v>
      </c>
      <c r="B36" s="42"/>
      <c r="C36" s="42"/>
      <c r="D36" s="42"/>
      <c r="E36" s="42"/>
      <c r="F36" s="43"/>
      <c r="G36" s="42"/>
      <c r="H36" s="42"/>
      <c r="I36" s="42"/>
      <c r="J36" s="42"/>
      <c r="K36" s="42"/>
      <c r="L36" s="42"/>
      <c r="M36" s="42"/>
      <c r="N36" s="42"/>
      <c r="O36" s="42"/>
      <c r="P36" s="42"/>
      <c r="Q36" s="42"/>
      <c r="R36" s="42"/>
      <c r="S36" s="42"/>
      <c r="T36" s="42"/>
      <c r="U36" s="42"/>
      <c r="V36" s="42"/>
      <c r="W36" s="42"/>
      <c r="X36" s="42"/>
      <c r="Y36" s="42"/>
      <c r="Z36" s="42"/>
      <c r="AA36" s="42"/>
      <c r="AB36" s="42"/>
      <c r="AC36" s="42"/>
      <c r="AD36" s="44"/>
    </row>
    <row r="37" spans="1:39" s="23" customFormat="1" ht="15.75" customHeight="1" x14ac:dyDescent="0.15">
      <c r="A37" s="56" t="s">
        <v>101</v>
      </c>
      <c r="B37" s="42"/>
      <c r="C37" s="42"/>
      <c r="D37" s="42"/>
      <c r="E37" s="42"/>
      <c r="F37" s="43"/>
      <c r="G37" s="42"/>
      <c r="H37" s="42"/>
      <c r="I37" s="42"/>
      <c r="J37" s="42"/>
      <c r="K37" s="42"/>
      <c r="L37" s="42"/>
      <c r="M37" s="42"/>
      <c r="N37" s="42"/>
      <c r="O37" s="42"/>
      <c r="P37" s="42"/>
      <c r="Q37" s="42"/>
      <c r="R37" s="42"/>
      <c r="S37" s="42"/>
      <c r="T37" s="42"/>
      <c r="U37" s="42"/>
      <c r="V37" s="42"/>
      <c r="W37" s="42"/>
      <c r="X37" s="42"/>
      <c r="Y37" s="42"/>
      <c r="Z37" s="42"/>
      <c r="AA37" s="42"/>
      <c r="AB37" s="42"/>
      <c r="AC37" s="42"/>
      <c r="AD37" s="44"/>
    </row>
    <row r="38" spans="1:39" s="23" customFormat="1" ht="15.75" customHeight="1" x14ac:dyDescent="0.15">
      <c r="A38" s="57" t="s">
        <v>77</v>
      </c>
      <c r="B38" s="45"/>
      <c r="C38" s="45"/>
      <c r="D38" s="45"/>
      <c r="E38" s="45"/>
      <c r="F38" s="46"/>
      <c r="G38" s="42"/>
      <c r="H38" s="42"/>
      <c r="I38" s="42"/>
      <c r="J38" s="42"/>
      <c r="K38" s="42"/>
      <c r="L38" s="42"/>
      <c r="M38" s="42"/>
      <c r="N38" s="42"/>
      <c r="O38" s="42"/>
      <c r="P38" s="42"/>
      <c r="Q38" s="42"/>
      <c r="R38" s="42"/>
      <c r="S38" s="42"/>
      <c r="T38" s="42"/>
      <c r="U38" s="42"/>
      <c r="V38" s="42"/>
      <c r="W38" s="42"/>
      <c r="X38" s="42"/>
      <c r="Y38" s="42"/>
      <c r="Z38" s="42"/>
      <c r="AA38" s="42"/>
      <c r="AB38" s="42"/>
      <c r="AC38" s="42"/>
      <c r="AD38" s="44"/>
    </row>
    <row r="39" spans="1:39" s="23" customFormat="1" ht="22.5" customHeight="1" x14ac:dyDescent="0.15">
      <c r="A39" s="147" t="s">
        <v>78</v>
      </c>
      <c r="B39" s="148"/>
      <c r="C39" s="148"/>
      <c r="D39" s="148"/>
      <c r="E39" s="149"/>
      <c r="F39" s="150"/>
      <c r="G39" s="150"/>
      <c r="H39" s="150"/>
      <c r="I39" s="47" t="s">
        <v>79</v>
      </c>
      <c r="J39" s="150"/>
      <c r="K39" s="150"/>
      <c r="L39" s="47" t="s">
        <v>80</v>
      </c>
      <c r="M39" s="150"/>
      <c r="N39" s="150"/>
      <c r="O39" s="47" t="s">
        <v>81</v>
      </c>
      <c r="P39" s="146" t="s">
        <v>82</v>
      </c>
      <c r="Q39" s="146"/>
      <c r="R39" s="146"/>
      <c r="S39" s="146"/>
      <c r="T39" s="146"/>
      <c r="U39" s="192" t="str">
        <f>V33</f>
        <v>０</v>
      </c>
      <c r="V39" s="193"/>
      <c r="W39" s="193"/>
      <c r="X39" s="193"/>
      <c r="Y39" s="193"/>
      <c r="Z39" s="193"/>
      <c r="AA39" s="193"/>
      <c r="AB39" s="193"/>
      <c r="AC39" s="193"/>
      <c r="AD39" s="48" t="s">
        <v>94</v>
      </c>
    </row>
    <row r="40" spans="1:39" s="32" customFormat="1" ht="22.5" customHeight="1" x14ac:dyDescent="0.15">
      <c r="A40" s="190" t="s">
        <v>83</v>
      </c>
      <c r="B40" s="190"/>
      <c r="C40" s="190"/>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23"/>
      <c r="AF40" s="23"/>
      <c r="AG40" s="23"/>
      <c r="AH40" s="23"/>
    </row>
    <row r="41" spans="1:39" s="58" customFormat="1" ht="14.25" customHeight="1" x14ac:dyDescent="0.15">
      <c r="A41" s="181" t="s">
        <v>102</v>
      </c>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3"/>
    </row>
    <row r="42" spans="1:39" s="58" customFormat="1" ht="42.95" customHeight="1" x14ac:dyDescent="0.15">
      <c r="A42" s="59"/>
      <c r="B42" s="188" t="s">
        <v>103</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9"/>
    </row>
    <row r="43" spans="1:39" s="23" customFormat="1" ht="17.25" customHeight="1" x14ac:dyDescent="0.15">
      <c r="A43" s="184" t="s">
        <v>125</v>
      </c>
      <c r="B43" s="185"/>
      <c r="C43" s="185"/>
      <c r="D43" s="72"/>
      <c r="E43" s="39"/>
      <c r="F43" s="40"/>
      <c r="G43" s="39"/>
      <c r="H43" s="39"/>
      <c r="I43" s="39"/>
      <c r="J43" s="39"/>
      <c r="K43" s="39"/>
      <c r="L43" s="39"/>
      <c r="M43" s="39"/>
      <c r="N43" s="39"/>
      <c r="O43" s="39"/>
      <c r="P43" s="39"/>
      <c r="Q43" s="39"/>
      <c r="R43" s="39"/>
      <c r="S43" s="39"/>
      <c r="T43" s="39"/>
      <c r="U43" s="39"/>
      <c r="V43" s="39"/>
      <c r="W43" s="39"/>
      <c r="X43" s="39"/>
      <c r="Y43" s="39"/>
      <c r="Z43" s="39"/>
      <c r="AA43" s="39"/>
      <c r="AB43" s="39"/>
      <c r="AC43" s="39"/>
      <c r="AD43" s="41"/>
    </row>
    <row r="44" spans="1:39" s="23" customFormat="1" ht="17.25" customHeight="1" x14ac:dyDescent="0.15">
      <c r="A44" s="186"/>
      <c r="B44" s="187"/>
      <c r="C44" s="187"/>
      <c r="D44" s="73"/>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1:39" s="23" customFormat="1" ht="36.75" customHeight="1" x14ac:dyDescent="0.1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6"/>
    </row>
    <row r="46" spans="1:39" s="23" customFormat="1" ht="16.899999999999999" customHeight="1" x14ac:dyDescent="0.15"/>
    <row r="47" spans="1:39" s="23" customForma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I47" s="63"/>
      <c r="AJ47" s="10"/>
      <c r="AM47" s="23" t="s">
        <v>121</v>
      </c>
    </row>
    <row r="48" spans="1:39" s="23" customForma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H48" t="s">
        <v>105</v>
      </c>
      <c r="AI48" t="str">
        <f>"午前の部(第５回)　"&amp;AH48</f>
        <v>午前の部(第５回)　 25m自　由　形</v>
      </c>
      <c r="AJ48" s="12">
        <v>1</v>
      </c>
      <c r="AK48" s="23">
        <v>25</v>
      </c>
      <c r="AL48" s="23">
        <v>1800</v>
      </c>
      <c r="AM48" s="23">
        <v>1</v>
      </c>
    </row>
    <row r="49" spans="1:39" s="23" customForma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H49" t="s">
        <v>106</v>
      </c>
      <c r="AI49" t="str">
        <f t="shared" ref="AI49:AI65" si="0">"午前の部(第５回)　"&amp;AH49</f>
        <v>午前の部(第５回)　 50m自　由　形</v>
      </c>
      <c r="AJ49" s="11">
        <v>1</v>
      </c>
      <c r="AK49" s="23">
        <v>50</v>
      </c>
      <c r="AL49" s="23">
        <v>1800</v>
      </c>
      <c r="AM49" s="23">
        <v>19</v>
      </c>
    </row>
    <row r="50" spans="1:39" s="23" customForma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H50" t="s">
        <v>107</v>
      </c>
      <c r="AI50" t="str">
        <f t="shared" si="0"/>
        <v>午前の部(第５回)　100m自　由　形</v>
      </c>
      <c r="AJ50" s="12">
        <v>1</v>
      </c>
      <c r="AK50" s="23">
        <v>100</v>
      </c>
      <c r="AL50" s="23">
        <v>1800</v>
      </c>
      <c r="AM50" s="23">
        <v>11</v>
      </c>
    </row>
    <row r="51" spans="1:39" s="23" customForma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H51" t="s">
        <v>108</v>
      </c>
      <c r="AI51" t="str">
        <f t="shared" si="0"/>
        <v>午前の部(第５回)　200m自　由　形</v>
      </c>
      <c r="AJ51" s="12">
        <v>1</v>
      </c>
      <c r="AK51" s="23">
        <v>200</v>
      </c>
      <c r="AL51" s="23">
        <v>1800</v>
      </c>
      <c r="AM51" s="23">
        <v>29</v>
      </c>
    </row>
    <row r="52" spans="1:39" s="23" customForma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t="s">
        <v>109</v>
      </c>
      <c r="AI52" t="str">
        <f t="shared" si="0"/>
        <v>午前の部(第５回)　 25m背　泳　ぎ</v>
      </c>
      <c r="AJ52" s="11">
        <v>2</v>
      </c>
      <c r="AK52" s="23">
        <v>25</v>
      </c>
      <c r="AL52" s="23">
        <v>1800</v>
      </c>
      <c r="AM52" s="23">
        <v>5</v>
      </c>
    </row>
    <row r="53" spans="1:39" s="23" customForma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t="s">
        <v>110</v>
      </c>
      <c r="AI53" t="str">
        <f t="shared" si="0"/>
        <v>午前の部(第５回)　 50m背　泳　ぎ</v>
      </c>
      <c r="AJ53" s="11">
        <v>2</v>
      </c>
      <c r="AK53" s="23">
        <v>50</v>
      </c>
      <c r="AL53" s="23">
        <v>1800</v>
      </c>
      <c r="AM53" s="23">
        <v>23</v>
      </c>
    </row>
    <row r="54" spans="1:39" s="23" customForma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t="s">
        <v>111</v>
      </c>
      <c r="AI54" t="str">
        <f t="shared" si="0"/>
        <v>午前の部(第５回)　100m背　泳　ぎ</v>
      </c>
      <c r="AJ54" s="11">
        <v>2</v>
      </c>
      <c r="AK54" s="23">
        <v>100</v>
      </c>
      <c r="AL54" s="23">
        <v>1800</v>
      </c>
      <c r="AM54" s="23">
        <v>15</v>
      </c>
    </row>
    <row r="55" spans="1:39" s="23" customForma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t="s">
        <v>112</v>
      </c>
      <c r="AI55" t="str">
        <f t="shared" si="0"/>
        <v>午前の部(第５回)　200m背　泳　ぎ</v>
      </c>
      <c r="AJ55" s="11">
        <v>2</v>
      </c>
      <c r="AK55" s="23">
        <v>200</v>
      </c>
      <c r="AL55" s="23">
        <v>1800</v>
      </c>
      <c r="AM55" s="23">
        <v>33</v>
      </c>
    </row>
    <row r="56" spans="1:39" s="23" customForma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t="s">
        <v>113</v>
      </c>
      <c r="AI56" t="str">
        <f t="shared" si="0"/>
        <v>午前の部(第５回)　 25m平　泳　ぎ</v>
      </c>
      <c r="AJ56" s="11">
        <v>3</v>
      </c>
      <c r="AK56" s="23">
        <v>25</v>
      </c>
      <c r="AL56" s="23">
        <v>1800</v>
      </c>
      <c r="AM56" s="23">
        <v>3</v>
      </c>
    </row>
    <row r="57" spans="1:39" s="23" customForma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t="s">
        <v>114</v>
      </c>
      <c r="AI57" t="str">
        <f t="shared" si="0"/>
        <v>午前の部(第５回)　 50m平　泳　ぎ</v>
      </c>
      <c r="AJ57" s="11">
        <v>3</v>
      </c>
      <c r="AK57" s="23">
        <v>50</v>
      </c>
      <c r="AL57" s="23">
        <v>1800</v>
      </c>
      <c r="AM57" s="23">
        <v>21</v>
      </c>
    </row>
    <row r="58" spans="1:39" s="23" customForma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t="s">
        <v>115</v>
      </c>
      <c r="AI58" t="str">
        <f t="shared" si="0"/>
        <v>午前の部(第５回)　100m平　泳　ぎ</v>
      </c>
      <c r="AJ58" s="11">
        <v>3</v>
      </c>
      <c r="AK58" s="23">
        <v>100</v>
      </c>
      <c r="AL58" s="23">
        <v>1800</v>
      </c>
      <c r="AM58" s="23">
        <v>13</v>
      </c>
    </row>
    <row r="59" spans="1:39" s="23" customForma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t="s">
        <v>116</v>
      </c>
      <c r="AI59" t="str">
        <f t="shared" si="0"/>
        <v>午前の部(第５回)　200m平　泳　ぎ</v>
      </c>
      <c r="AJ59" s="11">
        <v>3</v>
      </c>
      <c r="AK59" s="23">
        <v>200</v>
      </c>
      <c r="AL59" s="23">
        <v>1800</v>
      </c>
      <c r="AM59" s="23">
        <v>31</v>
      </c>
    </row>
    <row r="60" spans="1:39" s="23" customForma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t="s">
        <v>53</v>
      </c>
      <c r="AI60" t="str">
        <f t="shared" si="0"/>
        <v>午前の部(第５回)　 25mバタフライ</v>
      </c>
      <c r="AJ60" s="11">
        <v>4</v>
      </c>
      <c r="AK60" s="23">
        <v>25</v>
      </c>
      <c r="AL60" s="23">
        <v>1800</v>
      </c>
      <c r="AM60" s="23">
        <v>7</v>
      </c>
    </row>
    <row r="61" spans="1:39" s="23" customForma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t="s">
        <v>51</v>
      </c>
      <c r="AI61" t="str">
        <f t="shared" si="0"/>
        <v>午前の部(第５回)　 50mバタフライ</v>
      </c>
      <c r="AJ61" s="11">
        <v>4</v>
      </c>
      <c r="AK61" s="23">
        <v>50</v>
      </c>
      <c r="AL61" s="23">
        <v>1800</v>
      </c>
      <c r="AM61" s="23">
        <v>25</v>
      </c>
    </row>
    <row r="62" spans="1:39" s="23" customForma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t="s">
        <v>50</v>
      </c>
      <c r="AI62" t="str">
        <f t="shared" si="0"/>
        <v>午前の部(第５回)　100mバタフライ</v>
      </c>
      <c r="AJ62" s="11">
        <v>4</v>
      </c>
      <c r="AK62" s="23">
        <v>100</v>
      </c>
      <c r="AL62" s="23">
        <v>1800</v>
      </c>
      <c r="AM62" s="23">
        <v>17</v>
      </c>
    </row>
    <row r="63" spans="1:39" s="23" customForma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t="s">
        <v>54</v>
      </c>
      <c r="AI63" t="str">
        <f t="shared" si="0"/>
        <v>午前の部(第５回)　200mバタフライ</v>
      </c>
      <c r="AJ63" s="11">
        <v>4</v>
      </c>
      <c r="AK63" s="23">
        <v>200</v>
      </c>
      <c r="AL63" s="23">
        <v>1800</v>
      </c>
      <c r="AM63" s="23">
        <v>35</v>
      </c>
    </row>
    <row r="64" spans="1:39" s="23" customForma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t="s">
        <v>117</v>
      </c>
      <c r="AI64" t="str">
        <f t="shared" si="0"/>
        <v>午前の部(第５回)　100m個人メドレー</v>
      </c>
      <c r="AJ64" s="11">
        <v>5</v>
      </c>
      <c r="AK64" s="23">
        <v>100</v>
      </c>
      <c r="AL64" s="23">
        <v>1800</v>
      </c>
      <c r="AM64" s="23">
        <v>9</v>
      </c>
    </row>
    <row r="65" spans="34:39" x14ac:dyDescent="0.15">
      <c r="AH65" s="5" t="s">
        <v>118</v>
      </c>
      <c r="AI65" s="5" t="str">
        <f t="shared" si="0"/>
        <v>午前の部(第５回)　200m個人メドレー</v>
      </c>
      <c r="AJ65" s="74">
        <v>5</v>
      </c>
      <c r="AK65" s="65">
        <v>200</v>
      </c>
      <c r="AL65" s="65">
        <v>1800</v>
      </c>
      <c r="AM65" s="75">
        <v>27</v>
      </c>
    </row>
    <row r="66" spans="34:39" x14ac:dyDescent="0.15">
      <c r="AH66" t="s">
        <v>105</v>
      </c>
      <c r="AI66" t="str">
        <f>"午後の部(第６回)　"&amp;AH66</f>
        <v>午後の部(第６回)　 25m自　由　形</v>
      </c>
      <c r="AJ66" s="12">
        <v>11</v>
      </c>
      <c r="AK66" s="23">
        <v>25</v>
      </c>
      <c r="AL66" s="23">
        <v>1800</v>
      </c>
      <c r="AM66" s="23">
        <f>AM48+39</f>
        <v>40</v>
      </c>
    </row>
    <row r="67" spans="34:39" x14ac:dyDescent="0.15">
      <c r="AH67" t="s">
        <v>106</v>
      </c>
      <c r="AI67" t="str">
        <f t="shared" ref="AI67:AI84" si="1">"午後の部(第６回)　"&amp;AH67</f>
        <v>午後の部(第６回)　 50m自　由　形</v>
      </c>
      <c r="AJ67" s="11">
        <v>11</v>
      </c>
      <c r="AK67" s="23">
        <v>50</v>
      </c>
      <c r="AL67" s="23">
        <v>1800</v>
      </c>
      <c r="AM67" s="23">
        <f t="shared" ref="AM67:AM69" si="2">AM49+39</f>
        <v>58</v>
      </c>
    </row>
    <row r="68" spans="34:39" x14ac:dyDescent="0.15">
      <c r="AH68" t="s">
        <v>107</v>
      </c>
      <c r="AI68" t="str">
        <f t="shared" si="1"/>
        <v>午後の部(第６回)　100m自　由　形</v>
      </c>
      <c r="AJ68" s="12">
        <v>11</v>
      </c>
      <c r="AK68" s="23">
        <v>100</v>
      </c>
      <c r="AL68" s="23">
        <v>1800</v>
      </c>
      <c r="AM68" s="23">
        <f t="shared" si="2"/>
        <v>50</v>
      </c>
    </row>
    <row r="69" spans="34:39" x14ac:dyDescent="0.15">
      <c r="AH69" t="s">
        <v>108</v>
      </c>
      <c r="AI69" t="str">
        <f t="shared" si="1"/>
        <v>午後の部(第６回)　200m自　由　形</v>
      </c>
      <c r="AJ69" s="12">
        <v>11</v>
      </c>
      <c r="AK69" s="23">
        <v>200</v>
      </c>
      <c r="AL69" s="23">
        <v>1800</v>
      </c>
      <c r="AM69" s="23">
        <f t="shared" si="2"/>
        <v>68</v>
      </c>
    </row>
    <row r="70" spans="34:39" x14ac:dyDescent="0.15">
      <c r="AH70" t="s">
        <v>132</v>
      </c>
      <c r="AI70" t="str">
        <f t="shared" si="1"/>
        <v>午後の部(第６回)　800m自　由　形</v>
      </c>
      <c r="AJ70" s="12">
        <v>11</v>
      </c>
      <c r="AK70" s="23">
        <v>800</v>
      </c>
      <c r="AL70" s="23">
        <v>4000</v>
      </c>
      <c r="AM70" s="23"/>
    </row>
    <row r="71" spans="34:39" x14ac:dyDescent="0.15">
      <c r="AH71" t="s">
        <v>109</v>
      </c>
      <c r="AI71" t="str">
        <f t="shared" si="1"/>
        <v>午後の部(第６回)　 25m背　泳　ぎ</v>
      </c>
      <c r="AJ71" s="11">
        <v>12</v>
      </c>
      <c r="AK71" s="23">
        <v>25</v>
      </c>
      <c r="AL71" s="23">
        <v>1800</v>
      </c>
      <c r="AM71" s="23">
        <f t="shared" ref="AM71:AM84" si="3">AM52+39</f>
        <v>44</v>
      </c>
    </row>
    <row r="72" spans="34:39" x14ac:dyDescent="0.15">
      <c r="AH72" t="s">
        <v>110</v>
      </c>
      <c r="AI72" t="str">
        <f t="shared" si="1"/>
        <v>午後の部(第６回)　 50m背　泳　ぎ</v>
      </c>
      <c r="AJ72" s="11">
        <v>12</v>
      </c>
      <c r="AK72" s="23">
        <v>50</v>
      </c>
      <c r="AL72" s="23">
        <v>1800</v>
      </c>
      <c r="AM72" s="23">
        <f t="shared" si="3"/>
        <v>62</v>
      </c>
    </row>
    <row r="73" spans="34:39" x14ac:dyDescent="0.15">
      <c r="AH73" t="s">
        <v>111</v>
      </c>
      <c r="AI73" t="str">
        <f t="shared" si="1"/>
        <v>午後の部(第６回)　100m背　泳　ぎ</v>
      </c>
      <c r="AJ73" s="11">
        <v>12</v>
      </c>
      <c r="AK73" s="23">
        <v>100</v>
      </c>
      <c r="AL73" s="23">
        <v>1800</v>
      </c>
      <c r="AM73" s="23">
        <f t="shared" si="3"/>
        <v>54</v>
      </c>
    </row>
    <row r="74" spans="34:39" x14ac:dyDescent="0.15">
      <c r="AH74" t="s">
        <v>112</v>
      </c>
      <c r="AI74" t="str">
        <f t="shared" si="1"/>
        <v>午後の部(第６回)　200m背　泳　ぎ</v>
      </c>
      <c r="AJ74" s="11">
        <v>12</v>
      </c>
      <c r="AK74" s="23">
        <v>200</v>
      </c>
      <c r="AL74" s="23">
        <v>1800</v>
      </c>
      <c r="AM74" s="23">
        <f t="shared" si="3"/>
        <v>72</v>
      </c>
    </row>
    <row r="75" spans="34:39" x14ac:dyDescent="0.15">
      <c r="AH75" t="s">
        <v>113</v>
      </c>
      <c r="AI75" t="str">
        <f t="shared" si="1"/>
        <v>午後の部(第６回)　 25m平　泳　ぎ</v>
      </c>
      <c r="AJ75" s="11">
        <v>13</v>
      </c>
      <c r="AK75" s="23">
        <v>25</v>
      </c>
      <c r="AL75" s="23">
        <v>1800</v>
      </c>
      <c r="AM75" s="23">
        <f t="shared" si="3"/>
        <v>42</v>
      </c>
    </row>
    <row r="76" spans="34:39" x14ac:dyDescent="0.15">
      <c r="AH76" t="s">
        <v>114</v>
      </c>
      <c r="AI76" t="str">
        <f t="shared" si="1"/>
        <v>午後の部(第６回)　 50m平　泳　ぎ</v>
      </c>
      <c r="AJ76" s="11">
        <v>13</v>
      </c>
      <c r="AK76" s="23">
        <v>50</v>
      </c>
      <c r="AL76" s="23">
        <v>1800</v>
      </c>
      <c r="AM76" s="23">
        <f t="shared" si="3"/>
        <v>60</v>
      </c>
    </row>
    <row r="77" spans="34:39" x14ac:dyDescent="0.15">
      <c r="AH77" t="s">
        <v>115</v>
      </c>
      <c r="AI77" t="str">
        <f t="shared" si="1"/>
        <v>午後の部(第６回)　100m平　泳　ぎ</v>
      </c>
      <c r="AJ77" s="11">
        <v>13</v>
      </c>
      <c r="AK77" s="23">
        <v>100</v>
      </c>
      <c r="AL77" s="23">
        <v>1800</v>
      </c>
      <c r="AM77" s="23">
        <f t="shared" si="3"/>
        <v>52</v>
      </c>
    </row>
    <row r="78" spans="34:39" x14ac:dyDescent="0.15">
      <c r="AH78" t="s">
        <v>116</v>
      </c>
      <c r="AI78" t="str">
        <f t="shared" si="1"/>
        <v>午後の部(第６回)　200m平　泳　ぎ</v>
      </c>
      <c r="AJ78" s="11">
        <v>13</v>
      </c>
      <c r="AK78" s="23">
        <v>200</v>
      </c>
      <c r="AL78" s="23">
        <v>1800</v>
      </c>
      <c r="AM78" s="23">
        <f t="shared" si="3"/>
        <v>70</v>
      </c>
    </row>
    <row r="79" spans="34:39" x14ac:dyDescent="0.15">
      <c r="AH79" t="s">
        <v>53</v>
      </c>
      <c r="AI79" t="str">
        <f t="shared" si="1"/>
        <v>午後の部(第６回)　 25mバタフライ</v>
      </c>
      <c r="AJ79" s="11">
        <v>14</v>
      </c>
      <c r="AK79" s="23">
        <v>25</v>
      </c>
      <c r="AL79" s="23">
        <v>1800</v>
      </c>
      <c r="AM79" s="23">
        <f t="shared" si="3"/>
        <v>46</v>
      </c>
    </row>
    <row r="80" spans="34:39" x14ac:dyDescent="0.15">
      <c r="AH80" t="s">
        <v>51</v>
      </c>
      <c r="AI80" t="str">
        <f t="shared" si="1"/>
        <v>午後の部(第６回)　 50mバタフライ</v>
      </c>
      <c r="AJ80" s="11">
        <v>14</v>
      </c>
      <c r="AK80" s="23">
        <v>50</v>
      </c>
      <c r="AL80" s="23">
        <v>1800</v>
      </c>
      <c r="AM80" s="23">
        <f t="shared" si="3"/>
        <v>64</v>
      </c>
    </row>
    <row r="81" spans="34:39" x14ac:dyDescent="0.15">
      <c r="AH81" t="s">
        <v>50</v>
      </c>
      <c r="AI81" t="str">
        <f t="shared" si="1"/>
        <v>午後の部(第６回)　100mバタフライ</v>
      </c>
      <c r="AJ81" s="11">
        <v>14</v>
      </c>
      <c r="AK81" s="23">
        <v>100</v>
      </c>
      <c r="AL81" s="23">
        <v>1800</v>
      </c>
      <c r="AM81" s="23">
        <f t="shared" si="3"/>
        <v>56</v>
      </c>
    </row>
    <row r="82" spans="34:39" x14ac:dyDescent="0.15">
      <c r="AH82" t="s">
        <v>54</v>
      </c>
      <c r="AI82" t="str">
        <f t="shared" si="1"/>
        <v>午後の部(第６回)　200mバタフライ</v>
      </c>
      <c r="AJ82" s="11">
        <v>14</v>
      </c>
      <c r="AK82" s="23">
        <v>200</v>
      </c>
      <c r="AL82" s="23">
        <v>1800</v>
      </c>
      <c r="AM82" s="23">
        <f t="shared" si="3"/>
        <v>74</v>
      </c>
    </row>
    <row r="83" spans="34:39" x14ac:dyDescent="0.15">
      <c r="AH83" t="s">
        <v>117</v>
      </c>
      <c r="AI83" t="str">
        <f t="shared" si="1"/>
        <v>午後の部(第６回)　100m個人メドレー</v>
      </c>
      <c r="AJ83" s="11">
        <v>15</v>
      </c>
      <c r="AK83" s="23">
        <v>100</v>
      </c>
      <c r="AL83" s="23">
        <v>1800</v>
      </c>
      <c r="AM83" s="23">
        <f t="shared" si="3"/>
        <v>48</v>
      </c>
    </row>
    <row r="84" spans="34:39" x14ac:dyDescent="0.15">
      <c r="AH84" t="s">
        <v>118</v>
      </c>
      <c r="AI84" t="str">
        <f t="shared" si="1"/>
        <v>午後の部(第６回)　200m個人メドレー</v>
      </c>
      <c r="AJ84" s="11">
        <v>15</v>
      </c>
      <c r="AK84" s="23">
        <v>200</v>
      </c>
      <c r="AL84" s="23">
        <v>1800</v>
      </c>
      <c r="AM84" s="23">
        <f t="shared" si="3"/>
        <v>66</v>
      </c>
    </row>
    <row r="85" spans="34:39" x14ac:dyDescent="0.15">
      <c r="AK85" s="23"/>
    </row>
    <row r="86" spans="34:39" x14ac:dyDescent="0.15">
      <c r="AK86" s="23"/>
    </row>
    <row r="87" spans="34:39" x14ac:dyDescent="0.15">
      <c r="AK87" s="23"/>
    </row>
    <row r="88" spans="34:39" x14ac:dyDescent="0.15">
      <c r="AK88" s="23"/>
    </row>
    <row r="89" spans="34:39" x14ac:dyDescent="0.15">
      <c r="AK89" s="23"/>
    </row>
  </sheetData>
  <sheetProtection algorithmName="SHA-512" hashValue="bUqdsTkmOtDbckuaKBTZy1bdIdYT5t1JW1J1Mdde9iW8rTckr4qUnac3zMPGhvLQxavXAsZv+kdT0kPIpMdrSQ==" saltValue="xAn6LI7N0A3/1Ax0z6LSEg==" spinCount="100000" sheet="1" selectLockedCells="1"/>
  <mergeCells count="78">
    <mergeCell ref="V33:AC33"/>
    <mergeCell ref="A33:U33"/>
    <mergeCell ref="V31:AC31"/>
    <mergeCell ref="Q29:R29"/>
    <mergeCell ref="S29:T29"/>
    <mergeCell ref="Q32:R32"/>
    <mergeCell ref="S32:T32"/>
    <mergeCell ref="V32:AC32"/>
    <mergeCell ref="A29:F31"/>
    <mergeCell ref="A32:F32"/>
    <mergeCell ref="Q31:R31"/>
    <mergeCell ref="S31:T31"/>
    <mergeCell ref="A43:C44"/>
    <mergeCell ref="B42:AD42"/>
    <mergeCell ref="P39:T39"/>
    <mergeCell ref="A40:D40"/>
    <mergeCell ref="E40:AD40"/>
    <mergeCell ref="U39:AC39"/>
    <mergeCell ref="M39:N39"/>
    <mergeCell ref="A1:J1"/>
    <mergeCell ref="A45:AD45"/>
    <mergeCell ref="A12:C12"/>
    <mergeCell ref="A10:C10"/>
    <mergeCell ref="D11:O11"/>
    <mergeCell ref="A3:AD3"/>
    <mergeCell ref="A9:C9"/>
    <mergeCell ref="P9:R9"/>
    <mergeCell ref="E6:AD6"/>
    <mergeCell ref="A11:C11"/>
    <mergeCell ref="P11:R11"/>
    <mergeCell ref="S11:AD11"/>
    <mergeCell ref="A13:C14"/>
    <mergeCell ref="P13:AD14"/>
    <mergeCell ref="A41:AD41"/>
    <mergeCell ref="A16:F16"/>
    <mergeCell ref="A24:F24"/>
    <mergeCell ref="G24:K24"/>
    <mergeCell ref="L24:P24"/>
    <mergeCell ref="A17:F18"/>
    <mergeCell ref="A39:D39"/>
    <mergeCell ref="E39:H39"/>
    <mergeCell ref="J39:K39"/>
    <mergeCell ref="A19:F19"/>
    <mergeCell ref="A20:F20"/>
    <mergeCell ref="A21:F21"/>
    <mergeCell ref="G17:R17"/>
    <mergeCell ref="A25:F25"/>
    <mergeCell ref="A26:F26"/>
    <mergeCell ref="G25:I25"/>
    <mergeCell ref="G26:I26"/>
    <mergeCell ref="L25:N25"/>
    <mergeCell ref="S17:AD17"/>
    <mergeCell ref="G18:R18"/>
    <mergeCell ref="S18:AD18"/>
    <mergeCell ref="Y21:AD21"/>
    <mergeCell ref="Y19:AD19"/>
    <mergeCell ref="G19:L19"/>
    <mergeCell ref="M19:X19"/>
    <mergeCell ref="Y20:AD20"/>
    <mergeCell ref="G20:X20"/>
    <mergeCell ref="G21:X21"/>
    <mergeCell ref="L26:N26"/>
    <mergeCell ref="V25:AB25"/>
    <mergeCell ref="V26:AB26"/>
    <mergeCell ref="Q24:U26"/>
    <mergeCell ref="V24:AD24"/>
    <mergeCell ref="Q16:S16"/>
    <mergeCell ref="X16:Z16"/>
    <mergeCell ref="T16:W16"/>
    <mergeCell ref="AA16:AD16"/>
    <mergeCell ref="G16:P16"/>
    <mergeCell ref="D12:O12"/>
    <mergeCell ref="S9:AD9"/>
    <mergeCell ref="D13:O14"/>
    <mergeCell ref="I10:AD10"/>
    <mergeCell ref="E10:H10"/>
    <mergeCell ref="P12:AD12"/>
    <mergeCell ref="D9:O9"/>
  </mergeCells>
  <phoneticPr fontId="2"/>
  <conditionalFormatting sqref="E6">
    <cfRule type="expression" dxfId="3" priority="8">
      <formula>E6&lt;&gt;""</formula>
    </cfRule>
  </conditionalFormatting>
  <conditionalFormatting sqref="E6:AD6">
    <cfRule type="expression" dxfId="2" priority="5">
      <formula>LEFT($E$6,1)="最"</formula>
    </cfRule>
  </conditionalFormatting>
  <conditionalFormatting sqref="G20:G21">
    <cfRule type="expression" dxfId="1" priority="3">
      <formula>AND($G20&lt;&gt;"",$G$20=$G$21)</formula>
    </cfRule>
  </conditionalFormatting>
  <conditionalFormatting sqref="D13:O14 S9 D9 E10 I10 P13 G16 T16 AA16 G18 S18 J39 M39 E39:E40">
    <cfRule type="expression" dxfId="0" priority="1">
      <formula>D9&lt;&gt;""</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0:AD40 A45:AD45"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39:H39 J39:K39 M39:N39"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$AI$47:$AI$84</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74"/>
  <sheetViews>
    <sheetView workbookViewId="0">
      <selection sqref="A1:X1"/>
    </sheetView>
  </sheetViews>
  <sheetFormatPr defaultColWidth="10.140625" defaultRowHeight="13.5" x14ac:dyDescent="0.15"/>
  <cols>
    <col min="1" max="3" width="4.7109375" style="51" customWidth="1"/>
    <col min="4" max="4" width="5.140625" style="51" customWidth="1"/>
    <col min="5" max="5" width="2.85546875" style="51" customWidth="1"/>
    <col min="6" max="11" width="4.7109375" style="51" customWidth="1"/>
    <col min="12" max="12" width="1.85546875" style="51" customWidth="1"/>
    <col min="13" max="17" width="4.7109375" style="51" customWidth="1"/>
    <col min="18" max="18" width="3" style="51" customWidth="1"/>
    <col min="19" max="24" width="4.7109375" style="51" customWidth="1"/>
    <col min="25" max="25" width="4.85546875" style="51" customWidth="1"/>
    <col min="26" max="29" width="5.140625" style="51" customWidth="1"/>
    <col min="30" max="31" width="10.140625" style="51"/>
    <col min="32" max="43" width="5" style="51" customWidth="1"/>
    <col min="44" max="16384" width="10.140625" style="51"/>
  </cols>
  <sheetData>
    <row r="1" spans="1:25" ht="23.45" customHeight="1" x14ac:dyDescent="0.15">
      <c r="A1" s="211" t="s">
        <v>84</v>
      </c>
      <c r="B1" s="211"/>
      <c r="C1" s="211"/>
      <c r="D1" s="211"/>
      <c r="E1" s="211"/>
      <c r="F1" s="211"/>
      <c r="G1" s="211"/>
      <c r="H1" s="211"/>
      <c r="I1" s="211"/>
      <c r="J1" s="211"/>
      <c r="K1" s="211"/>
      <c r="L1" s="211"/>
      <c r="M1" s="211"/>
      <c r="N1" s="211"/>
      <c r="O1" s="211"/>
      <c r="P1" s="211"/>
      <c r="Q1" s="211"/>
      <c r="R1" s="211"/>
      <c r="S1" s="211"/>
      <c r="T1" s="211"/>
      <c r="U1" s="211"/>
      <c r="V1" s="211"/>
      <c r="W1" s="211"/>
      <c r="X1" s="211"/>
    </row>
    <row r="2" spans="1:25" ht="18.75" customHeight="1" x14ac:dyDescent="0.15">
      <c r="A2" s="52"/>
      <c r="B2" s="52"/>
      <c r="C2" s="52"/>
      <c r="D2" s="52"/>
      <c r="E2" s="52"/>
      <c r="F2" s="52"/>
      <c r="G2" s="52"/>
      <c r="H2" s="52"/>
      <c r="I2" s="52"/>
      <c r="J2" s="52"/>
      <c r="K2" s="52"/>
      <c r="L2" s="52"/>
      <c r="M2" s="52"/>
      <c r="N2" s="52"/>
      <c r="O2" s="52"/>
      <c r="P2" s="52"/>
      <c r="Q2" s="52"/>
      <c r="R2" s="52"/>
      <c r="S2" s="52"/>
      <c r="T2" s="52"/>
      <c r="U2" s="52"/>
      <c r="V2" s="52"/>
      <c r="W2" s="52"/>
      <c r="X2" s="52"/>
    </row>
    <row r="3" spans="1:25" ht="50.25" customHeight="1" x14ac:dyDescent="0.15">
      <c r="A3" s="52"/>
      <c r="B3" s="76">
        <f>大会申込書!D9</f>
        <v>0</v>
      </c>
      <c r="C3" s="77"/>
      <c r="D3" s="77"/>
      <c r="E3" s="77"/>
      <c r="F3" s="77"/>
      <c r="G3" s="77"/>
      <c r="H3" s="77"/>
      <c r="I3" s="52"/>
      <c r="J3" s="212">
        <f>大会申込書!S9</f>
        <v>0</v>
      </c>
      <c r="K3" s="212"/>
      <c r="L3" s="212"/>
      <c r="M3" s="212"/>
      <c r="N3" s="212"/>
      <c r="O3" s="212"/>
      <c r="P3" s="212"/>
      <c r="Q3" s="212"/>
      <c r="R3" s="212"/>
      <c r="S3" s="212"/>
      <c r="T3" s="212"/>
      <c r="U3" s="212"/>
      <c r="V3" s="212"/>
      <c r="W3" s="212"/>
      <c r="X3" s="212"/>
    </row>
    <row r="4" spans="1:25" ht="7.9" customHeight="1" x14ac:dyDescent="0.15">
      <c r="A4" s="52"/>
      <c r="B4" s="52"/>
      <c r="C4" s="52"/>
      <c r="D4" s="52"/>
      <c r="E4" s="52"/>
      <c r="F4" s="52"/>
      <c r="G4" s="52"/>
      <c r="H4" s="52"/>
      <c r="I4" s="52"/>
      <c r="J4" s="52"/>
      <c r="K4" s="52"/>
      <c r="L4" s="52"/>
      <c r="M4" s="52"/>
      <c r="N4" s="52"/>
      <c r="O4" s="52"/>
      <c r="P4" s="52"/>
      <c r="Q4" s="52"/>
      <c r="R4" s="52"/>
      <c r="S4" s="52"/>
      <c r="T4" s="52"/>
      <c r="U4" s="52"/>
      <c r="V4" s="52"/>
      <c r="W4" s="52"/>
      <c r="X4" s="52"/>
    </row>
    <row r="5" spans="1:25" ht="99" customHeight="1" x14ac:dyDescent="0.15">
      <c r="B5" s="218" t="str">
        <f>大会申込書!AI18</f>
        <v>　</v>
      </c>
      <c r="C5" s="218"/>
      <c r="D5" s="218"/>
      <c r="E5" s="218"/>
      <c r="F5" s="218"/>
      <c r="G5" s="218"/>
      <c r="H5" s="218"/>
      <c r="I5" s="218"/>
      <c r="J5" s="218"/>
      <c r="K5" s="218"/>
      <c r="L5" s="218"/>
      <c r="M5" s="218"/>
      <c r="N5" s="218"/>
      <c r="O5" s="218"/>
      <c r="P5" s="218"/>
      <c r="Q5" s="218"/>
      <c r="R5" s="218"/>
      <c r="S5" s="218"/>
      <c r="T5" s="218"/>
      <c r="U5" s="218"/>
      <c r="V5" s="217" t="s">
        <v>126</v>
      </c>
      <c r="W5" s="217"/>
      <c r="X5" s="92"/>
    </row>
    <row r="6" spans="1:25" ht="14.25" customHeight="1" x14ac:dyDescent="0.15">
      <c r="A6" s="52"/>
      <c r="B6" s="52"/>
      <c r="C6" s="52"/>
      <c r="D6" s="52"/>
      <c r="E6" s="52"/>
      <c r="F6" s="52"/>
      <c r="G6" s="52"/>
      <c r="H6" s="52"/>
      <c r="I6" s="52"/>
      <c r="J6" s="52"/>
      <c r="K6" s="52"/>
      <c r="L6" s="52"/>
      <c r="M6" s="52"/>
      <c r="N6" s="52"/>
      <c r="O6" s="52"/>
      <c r="P6" s="52"/>
      <c r="Q6" s="52"/>
      <c r="R6" s="52"/>
      <c r="S6" s="52"/>
      <c r="T6" s="52"/>
      <c r="U6" s="52"/>
      <c r="V6" s="52"/>
      <c r="W6" s="52"/>
      <c r="X6" s="52"/>
    </row>
    <row r="7" spans="1:25" ht="20.25" customHeight="1" x14ac:dyDescent="0.15">
      <c r="A7" s="52"/>
      <c r="B7" s="81"/>
      <c r="C7" s="82"/>
      <c r="D7" s="82"/>
      <c r="E7" s="82"/>
      <c r="F7" s="82"/>
      <c r="G7" s="82"/>
      <c r="H7" s="82"/>
      <c r="I7" s="82"/>
      <c r="J7" s="82"/>
      <c r="K7" s="82"/>
      <c r="L7" s="82"/>
      <c r="M7" s="82"/>
      <c r="N7" s="82"/>
      <c r="O7" s="82"/>
      <c r="P7" s="82"/>
      <c r="Q7" s="82"/>
      <c r="R7" s="82"/>
      <c r="S7" s="82"/>
      <c r="T7" s="82"/>
      <c r="U7" s="82"/>
      <c r="V7" s="82"/>
      <c r="W7" s="83"/>
      <c r="X7" s="52"/>
    </row>
    <row r="8" spans="1:25" s="54" customFormat="1" ht="69" customHeight="1" x14ac:dyDescent="0.15">
      <c r="A8" s="53"/>
      <c r="B8" s="84"/>
      <c r="C8" s="213">
        <f>大会申込書!E6</f>
        <v>44884</v>
      </c>
      <c r="D8" s="213"/>
      <c r="E8" s="213"/>
      <c r="F8" s="213"/>
      <c r="G8" s="213"/>
      <c r="H8" s="213"/>
      <c r="I8" s="213"/>
      <c r="J8" s="213"/>
      <c r="K8" s="213"/>
      <c r="L8" s="213"/>
      <c r="M8" s="213"/>
      <c r="N8" s="213"/>
      <c r="O8" s="214" t="str">
        <f>IF(大会申込書!G20="","",LEFT(大会申込書!G20,9))</f>
        <v/>
      </c>
      <c r="P8" s="214"/>
      <c r="Q8" s="214"/>
      <c r="R8" s="214"/>
      <c r="S8" s="214"/>
      <c r="T8" s="214"/>
      <c r="U8" s="214"/>
      <c r="V8" s="214"/>
      <c r="W8" s="85"/>
      <c r="X8" s="53"/>
      <c r="Y8" s="53"/>
    </row>
    <row r="9" spans="1:25" s="54" customFormat="1" ht="47.25" customHeight="1" x14ac:dyDescent="0.15">
      <c r="A9" s="53"/>
      <c r="B9" s="86"/>
      <c r="C9" s="215">
        <f>大会申込書!T16</f>
        <v>0</v>
      </c>
      <c r="D9" s="215"/>
      <c r="E9" s="215"/>
      <c r="F9" s="215"/>
      <c r="G9" s="215"/>
      <c r="H9" s="215"/>
      <c r="I9" s="216" t="str">
        <f>IF(大会申込書!G20="","",MID(大会申込書!G20,11,20))</f>
        <v/>
      </c>
      <c r="J9" s="216"/>
      <c r="K9" s="216"/>
      <c r="L9" s="216"/>
      <c r="M9" s="216"/>
      <c r="N9" s="216"/>
      <c r="O9" s="216"/>
      <c r="P9" s="216"/>
      <c r="Q9" s="216"/>
      <c r="R9" s="216"/>
      <c r="S9" s="216"/>
      <c r="T9" s="216"/>
      <c r="U9" s="216"/>
      <c r="V9" s="216"/>
      <c r="W9" s="85"/>
      <c r="X9" s="53"/>
      <c r="Y9" s="53"/>
    </row>
    <row r="10" spans="1:25" s="54" customFormat="1" ht="18.600000000000001" customHeight="1" x14ac:dyDescent="0.3">
      <c r="A10" s="53"/>
      <c r="B10" s="87"/>
      <c r="C10" s="88"/>
      <c r="D10" s="88"/>
      <c r="E10" s="88"/>
      <c r="F10" s="88"/>
      <c r="G10" s="89"/>
      <c r="H10" s="89"/>
      <c r="I10" s="89"/>
      <c r="J10" s="89"/>
      <c r="K10" s="89"/>
      <c r="L10" s="89"/>
      <c r="M10" s="89"/>
      <c r="N10" s="89"/>
      <c r="O10" s="90"/>
      <c r="P10" s="90"/>
      <c r="Q10" s="90"/>
      <c r="R10" s="90"/>
      <c r="S10" s="90"/>
      <c r="T10" s="90"/>
      <c r="U10" s="90"/>
      <c r="V10" s="90"/>
      <c r="W10" s="91"/>
      <c r="X10" s="53"/>
      <c r="Y10" s="53"/>
    </row>
    <row r="11" spans="1:25" s="54" customFormat="1" ht="18.600000000000001" customHeight="1" x14ac:dyDescent="0.3">
      <c r="A11" s="53"/>
      <c r="B11" s="79"/>
      <c r="C11" s="78"/>
      <c r="D11" s="78"/>
      <c r="E11" s="78"/>
      <c r="F11" s="78"/>
      <c r="G11" s="79"/>
      <c r="H11" s="79"/>
      <c r="I11" s="79"/>
      <c r="J11" s="79"/>
      <c r="K11" s="79"/>
      <c r="L11" s="79"/>
      <c r="M11" s="79"/>
      <c r="N11" s="79"/>
      <c r="O11" s="80"/>
      <c r="P11" s="80"/>
      <c r="Q11" s="80"/>
      <c r="R11" s="80"/>
      <c r="S11" s="80"/>
      <c r="T11" s="80"/>
      <c r="U11" s="80"/>
      <c r="V11" s="80"/>
      <c r="W11" s="80"/>
      <c r="X11" s="53"/>
      <c r="Y11" s="53"/>
    </row>
    <row r="12" spans="1:25" ht="20.25" customHeight="1" x14ac:dyDescent="0.15">
      <c r="A12" s="52"/>
      <c r="B12" s="81"/>
      <c r="C12" s="82"/>
      <c r="D12" s="82"/>
      <c r="E12" s="82"/>
      <c r="F12" s="82"/>
      <c r="G12" s="82"/>
      <c r="H12" s="82"/>
      <c r="I12" s="82"/>
      <c r="J12" s="82"/>
      <c r="K12" s="82"/>
      <c r="L12" s="82"/>
      <c r="M12" s="82"/>
      <c r="N12" s="82"/>
      <c r="O12" s="82"/>
      <c r="P12" s="82"/>
      <c r="Q12" s="82"/>
      <c r="R12" s="82"/>
      <c r="S12" s="82"/>
      <c r="T12" s="82"/>
      <c r="U12" s="82"/>
      <c r="V12" s="82"/>
      <c r="W12" s="83"/>
      <c r="X12" s="52"/>
    </row>
    <row r="13" spans="1:25" s="54" customFormat="1" ht="69" customHeight="1" x14ac:dyDescent="0.15">
      <c r="A13" s="53"/>
      <c r="B13" s="84"/>
      <c r="C13" s="213" t="str">
        <f>IF(大会申込書!G21="","※※※※※※",大会申込書!E6)</f>
        <v>※※※※※※</v>
      </c>
      <c r="D13" s="213"/>
      <c r="E13" s="213"/>
      <c r="F13" s="213"/>
      <c r="G13" s="213"/>
      <c r="H13" s="213"/>
      <c r="I13" s="213"/>
      <c r="J13" s="213"/>
      <c r="K13" s="213"/>
      <c r="L13" s="213"/>
      <c r="M13" s="213"/>
      <c r="N13" s="213"/>
      <c r="O13" s="214" t="str">
        <f>IF(大会申込書!G21="","※※※※※",LEFT(大会申込書!G21,9))</f>
        <v>※※※※※</v>
      </c>
      <c r="P13" s="214"/>
      <c r="Q13" s="214"/>
      <c r="R13" s="214"/>
      <c r="S13" s="214"/>
      <c r="T13" s="214"/>
      <c r="U13" s="214"/>
      <c r="V13" s="214"/>
      <c r="W13" s="85"/>
      <c r="X13" s="53"/>
      <c r="Y13" s="53"/>
    </row>
    <row r="14" spans="1:25" s="54" customFormat="1" ht="47.25" customHeight="1" x14ac:dyDescent="0.15">
      <c r="A14" s="53"/>
      <c r="B14" s="86"/>
      <c r="C14" s="215" t="str">
        <f>IF(大会申込書!G21="","※※",大会申込書!T16)</f>
        <v>※※</v>
      </c>
      <c r="D14" s="215"/>
      <c r="E14" s="215"/>
      <c r="F14" s="215"/>
      <c r="G14" s="215"/>
      <c r="H14" s="215"/>
      <c r="I14" s="216" t="str">
        <f>IF(大会申込書!G21="","※※※※※※",MID(大会申込書!G21,11,20))</f>
        <v>※※※※※※</v>
      </c>
      <c r="J14" s="216"/>
      <c r="K14" s="216"/>
      <c r="L14" s="216"/>
      <c r="M14" s="216"/>
      <c r="N14" s="216"/>
      <c r="O14" s="216"/>
      <c r="P14" s="216"/>
      <c r="Q14" s="216"/>
      <c r="R14" s="216"/>
      <c r="S14" s="216"/>
      <c r="T14" s="216"/>
      <c r="U14" s="216"/>
      <c r="V14" s="216"/>
      <c r="W14" s="85"/>
      <c r="X14" s="53"/>
      <c r="Y14" s="53"/>
    </row>
    <row r="15" spans="1:25" s="54" customFormat="1" ht="18.600000000000001" customHeight="1" x14ac:dyDescent="0.3">
      <c r="A15" s="53"/>
      <c r="B15" s="87"/>
      <c r="C15" s="88"/>
      <c r="D15" s="88"/>
      <c r="E15" s="88"/>
      <c r="F15" s="88"/>
      <c r="G15" s="89"/>
      <c r="H15" s="89"/>
      <c r="I15" s="89"/>
      <c r="J15" s="89"/>
      <c r="K15" s="89"/>
      <c r="L15" s="89"/>
      <c r="M15" s="89"/>
      <c r="N15" s="89"/>
      <c r="O15" s="90"/>
      <c r="P15" s="90"/>
      <c r="Q15" s="90"/>
      <c r="R15" s="90"/>
      <c r="S15" s="90"/>
      <c r="T15" s="90"/>
      <c r="U15" s="90"/>
      <c r="V15" s="90"/>
      <c r="W15" s="91"/>
      <c r="X15" s="53"/>
      <c r="Y15" s="53"/>
    </row>
    <row r="17" s="51" customFormat="1" x14ac:dyDescent="0.15"/>
    <row r="18" s="51" customFormat="1" x14ac:dyDescent="0.15"/>
    <row r="19" s="51" customFormat="1" x14ac:dyDescent="0.15"/>
    <row r="20" s="51" customFormat="1" x14ac:dyDescent="0.15"/>
    <row r="21" s="51" customFormat="1" x14ac:dyDescent="0.15"/>
    <row r="22" s="51" customFormat="1" x14ac:dyDescent="0.15"/>
    <row r="23" s="51" customFormat="1" x14ac:dyDescent="0.15"/>
    <row r="24" s="51" customFormat="1" x14ac:dyDescent="0.15"/>
    <row r="25" s="51" customFormat="1" x14ac:dyDescent="0.15"/>
    <row r="26" s="51" customFormat="1" x14ac:dyDescent="0.15"/>
    <row r="27" s="51" customFormat="1" x14ac:dyDescent="0.15"/>
    <row r="28" s="51" customFormat="1" ht="36.75" customHeight="1" x14ac:dyDescent="0.15"/>
    <row r="29" s="51" customFormat="1" ht="12" customHeight="1" x14ac:dyDescent="0.15"/>
    <row r="30" s="51" customFormat="1" ht="12" customHeight="1" x14ac:dyDescent="0.15"/>
    <row r="31" s="51" customFormat="1" ht="12" customHeight="1" x14ac:dyDescent="0.15"/>
    <row r="32" s="51" customFormat="1" ht="12" customHeight="1" x14ac:dyDescent="0.15"/>
    <row r="33" s="51" customFormat="1" ht="12" customHeight="1" x14ac:dyDescent="0.15"/>
    <row r="34" s="51" customFormat="1" ht="12" customHeight="1" x14ac:dyDescent="0.15"/>
    <row r="35" s="51" customFormat="1" ht="12" customHeight="1" x14ac:dyDescent="0.15"/>
    <row r="36" s="51" customFormat="1" x14ac:dyDescent="0.15"/>
    <row r="37" s="51" customFormat="1" x14ac:dyDescent="0.15"/>
    <row r="38" s="51" customFormat="1" x14ac:dyDescent="0.15"/>
    <row r="39" s="51" customFormat="1" x14ac:dyDescent="0.15"/>
    <row r="40" s="51" customFormat="1" x14ac:dyDescent="0.15"/>
    <row r="41" s="51" customFormat="1" x14ac:dyDescent="0.15"/>
    <row r="42" s="51" customFormat="1" x14ac:dyDescent="0.15"/>
    <row r="43" s="51" customFormat="1" x14ac:dyDescent="0.15"/>
    <row r="44" s="51" customFormat="1" x14ac:dyDescent="0.15"/>
    <row r="45" s="51" customFormat="1" x14ac:dyDescent="0.15"/>
    <row r="46" s="51" customFormat="1" x14ac:dyDescent="0.15"/>
    <row r="47" s="51" customFormat="1" x14ac:dyDescent="0.15"/>
    <row r="48" s="51" customFormat="1" x14ac:dyDescent="0.15"/>
    <row r="49" s="51" customFormat="1" x14ac:dyDescent="0.15"/>
    <row r="50" s="51" customFormat="1" x14ac:dyDescent="0.15"/>
    <row r="51" s="51" customFormat="1" x14ac:dyDescent="0.15"/>
    <row r="52" s="51" customFormat="1" x14ac:dyDescent="0.15"/>
    <row r="53" s="51" customFormat="1" x14ac:dyDescent="0.15"/>
    <row r="54" s="51" customFormat="1" x14ac:dyDescent="0.15"/>
    <row r="67" s="51" customFormat="1" x14ac:dyDescent="0.15"/>
    <row r="68" s="51" customFormat="1" x14ac:dyDescent="0.15"/>
    <row r="69" s="51" customFormat="1" x14ac:dyDescent="0.15"/>
    <row r="70" s="51" customFormat="1" x14ac:dyDescent="0.15"/>
    <row r="71" s="51" customFormat="1" x14ac:dyDescent="0.15"/>
    <row r="72" s="51" customFormat="1" x14ac:dyDescent="0.15"/>
    <row r="73" s="51" customFormat="1" x14ac:dyDescent="0.15"/>
    <row r="74" s="51" customFormat="1" x14ac:dyDescent="0.15"/>
  </sheetData>
  <sheetProtection algorithmName="SHA-512" hashValue="0nOfTwUjnOmhImRrh7XphNiqy05KZYD8kqD9uNimi7QQ7nQK417HmhkyXtT9oqr5I9T+2PR7i9me0ozi2ZEMLQ==" saltValue="ztdWQH23gQNYXAeXgpi9wg=="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なみはやマスターズ公認記録会２０２２</v>
      </c>
      <c r="B2" s="3">
        <v>44862</v>
      </c>
      <c r="C2" t="s">
        <v>124</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activeCell="B2" sqref="B2"/>
      <selection pane="topRight" activeCell="B2" sqref="B2"/>
      <selection pane="bottomLeft" activeCell="B2" sqref="B2"/>
      <selection pane="bottomRight" activeCell="M4" sqref="M4"/>
    </sheetView>
  </sheetViews>
  <sheetFormatPr defaultColWidth="8.85546875" defaultRowHeight="12" x14ac:dyDescent="0.15"/>
  <cols>
    <col min="2" max="2" width="7.85546875" customWidth="1"/>
    <col min="3" max="3" width="14.7109375" customWidth="1"/>
    <col min="4" max="13" width="5.7109375"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19" t="s">
        <v>14</v>
      </c>
      <c r="E1" s="219"/>
      <c r="F1" s="219"/>
      <c r="G1" t="s">
        <v>15</v>
      </c>
      <c r="J1" t="s">
        <v>127</v>
      </c>
    </row>
    <row r="2" spans="1:24" x14ac:dyDescent="0.15">
      <c r="A2" t="s">
        <v>17</v>
      </c>
      <c r="B2" t="s">
        <v>52</v>
      </c>
      <c r="C2" t="s">
        <v>8</v>
      </c>
      <c r="D2" t="s">
        <v>5</v>
      </c>
      <c r="E2" t="s">
        <v>6</v>
      </c>
      <c r="F2" t="s">
        <v>7</v>
      </c>
      <c r="G2" t="s">
        <v>5</v>
      </c>
      <c r="H2" t="s">
        <v>6</v>
      </c>
      <c r="I2" t="s">
        <v>7</v>
      </c>
      <c r="J2" t="s">
        <v>5</v>
      </c>
      <c r="K2" t="s">
        <v>6</v>
      </c>
      <c r="L2" t="s">
        <v>128</v>
      </c>
      <c r="M2" t="s">
        <v>129</v>
      </c>
      <c r="N2" t="s">
        <v>16</v>
      </c>
      <c r="O2" t="s">
        <v>9</v>
      </c>
      <c r="P2" t="s">
        <v>10</v>
      </c>
      <c r="Q2" t="s">
        <v>11</v>
      </c>
      <c r="R2" t="s">
        <v>12</v>
      </c>
      <c r="S2" t="s">
        <v>13</v>
      </c>
      <c r="T2" t="s">
        <v>95</v>
      </c>
      <c r="U2" t="s">
        <v>96</v>
      </c>
      <c r="V2" t="s">
        <v>97</v>
      </c>
      <c r="W2" t="s">
        <v>98</v>
      </c>
      <c r="X2" t="s">
        <v>99</v>
      </c>
    </row>
    <row r="3" spans="1:24" x14ac:dyDescent="0.15">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f>大会申込書!Q32</f>
        <v>0</v>
      </c>
      <c r="N3" s="14">
        <f>VALUE(ASC(大会申込書!V33))</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5" t="str">
        <f>IF(大会申込書!P13="","",大会申込書!P13)</f>
        <v/>
      </c>
      <c r="V3" s="50" t="str">
        <f>IF(大会申込書!J39="","",DATEVALUE(大会申込書!E39&amp;"/"&amp;大会申込書!J39&amp;"/"&amp;大会申込書!M39))</f>
        <v/>
      </c>
      <c r="W3" t="str">
        <f>IF(大会申込書!E40="","",大会申込書!E40)</f>
        <v/>
      </c>
      <c r="X3" t="str">
        <f>IF(大会申込書!A45="","",大会申込書!A45)</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2" sqref="B2"/>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
  <sheetViews>
    <sheetView workbookViewId="0">
      <selection activeCell="B2" sqref="B2"/>
    </sheetView>
  </sheetViews>
  <sheetFormatPr defaultColWidth="8.85546875" defaultRowHeight="12" x14ac:dyDescent="0.15"/>
  <cols>
    <col min="1" max="1" width="7.28515625" customWidth="1"/>
    <col min="2" max="2" width="4.85546875" customWidth="1"/>
    <col min="3" max="3" width="14" customWidth="1"/>
    <col min="4" max="4" width="5" customWidth="1"/>
    <col min="5" max="5" width="7.7109375" customWidth="1"/>
    <col min="6" max="6" width="11.85546875" style="9" bestFit="1" customWidth="1"/>
  </cols>
  <sheetData>
    <row r="1" spans="1:7" s="4" customFormat="1" x14ac:dyDescent="0.15">
      <c r="A1" s="17" t="s">
        <v>23</v>
      </c>
      <c r="B1" s="17" t="s">
        <v>24</v>
      </c>
      <c r="C1" s="17" t="s">
        <v>27</v>
      </c>
      <c r="D1" s="17" t="s">
        <v>4</v>
      </c>
      <c r="E1" s="17" t="s">
        <v>25</v>
      </c>
      <c r="F1" s="17" t="s">
        <v>26</v>
      </c>
      <c r="G1" s="17" t="s">
        <v>28</v>
      </c>
    </row>
    <row r="2" spans="1:7" x14ac:dyDescent="0.15">
      <c r="A2">
        <v>1</v>
      </c>
      <c r="B2">
        <f>IF(大会申込書!T16="男子",0,5)</f>
        <v>5</v>
      </c>
      <c r="C2" t="str">
        <f>大会申込書!AI18</f>
        <v>　</v>
      </c>
      <c r="D2">
        <f>大会申込書!AA16</f>
        <v>0</v>
      </c>
      <c r="E2">
        <f>IF(D2="","",IF(D2&lt;25,18,D2-MOD(D2,5)))</f>
        <v>18</v>
      </c>
      <c r="F2" s="9" t="str">
        <f>IF(大会申込書!G16="","",大会申込書!G16)</f>
        <v/>
      </c>
      <c r="G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2" sqref="B2"/>
      <selection pane="bottomLeft" activeCell="B2" sqref="B2"/>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13" t="str">
        <f>IF(B2="","",1)</f>
        <v/>
      </c>
      <c r="B2" s="13" t="str">
        <f>IF(大会申込書!AJ20="","",大会申込書!AJ20)</f>
        <v/>
      </c>
      <c r="C2" s="13" t="str">
        <f>IF(B2="","",大会申込書!AK20)</f>
        <v/>
      </c>
      <c r="D2" s="13" t="str">
        <f>IF(B2="","",選手!E$2)</f>
        <v/>
      </c>
      <c r="E2" s="13">
        <v>0</v>
      </c>
      <c r="F2" s="13" t="str">
        <f>IF(B2="","",選手!B$2)</f>
        <v/>
      </c>
      <c r="G2" s="13" t="str">
        <f>IF(B2="","",大会申込書!AL20)</f>
        <v/>
      </c>
      <c r="L2">
        <f>COUNTIF(C2:C3,400)</f>
        <v>0</v>
      </c>
    </row>
    <row r="3" spans="1:12" x14ac:dyDescent="0.15">
      <c r="A3" s="13" t="str">
        <f>IF(B3="","",1)</f>
        <v/>
      </c>
      <c r="B3" s="13" t="str">
        <f>IF(大会申込書!AJ21="","",大会申込書!AJ21)</f>
        <v/>
      </c>
      <c r="C3" s="13" t="str">
        <f>IF(B3="","",大会申込書!AK21)</f>
        <v/>
      </c>
      <c r="D3" s="13" t="str">
        <f>IF(B3="","",選手!E$2)</f>
        <v/>
      </c>
      <c r="E3" s="13">
        <v>0</v>
      </c>
      <c r="F3" s="13" t="str">
        <f>IF(B3="","",選手!B$2)</f>
        <v/>
      </c>
      <c r="G3" s="13"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61"/>
  <sheetViews>
    <sheetView workbookViewId="0">
      <selection activeCell="B2" sqref="B2"/>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6" t="s">
        <v>49</v>
      </c>
      <c r="B1" s="16" t="s">
        <v>48</v>
      </c>
      <c r="C1" s="16" t="s">
        <v>47</v>
      </c>
      <c r="D1" s="16" t="s">
        <v>46</v>
      </c>
      <c r="E1" s="16" t="s">
        <v>45</v>
      </c>
      <c r="F1" s="16" t="s">
        <v>44</v>
      </c>
      <c r="G1" s="16" t="s">
        <v>43</v>
      </c>
      <c r="H1" s="16" t="s">
        <v>42</v>
      </c>
      <c r="I1" s="16" t="s">
        <v>41</v>
      </c>
      <c r="J1" s="16" t="s">
        <v>40</v>
      </c>
      <c r="K1" s="16" t="s">
        <v>39</v>
      </c>
      <c r="L1" s="16" t="s">
        <v>38</v>
      </c>
      <c r="M1" s="16" t="s">
        <v>37</v>
      </c>
      <c r="N1" s="16" t="s">
        <v>36</v>
      </c>
    </row>
    <row r="2" spans="1:14" x14ac:dyDescent="0.15">
      <c r="B2" s="2"/>
      <c r="D2">
        <v>5</v>
      </c>
      <c r="G2" s="1"/>
      <c r="H2">
        <v>0</v>
      </c>
    </row>
    <row r="3" spans="1:14" x14ac:dyDescent="0.15">
      <c r="B3" s="2"/>
      <c r="D3">
        <v>5</v>
      </c>
      <c r="G3" s="1"/>
      <c r="H3">
        <v>0</v>
      </c>
    </row>
    <row r="4" spans="1:14" x14ac:dyDescent="0.15">
      <c r="B4" s="2"/>
      <c r="D4">
        <v>5</v>
      </c>
      <c r="G4" s="1"/>
      <c r="H4">
        <v>0</v>
      </c>
    </row>
    <row r="5" spans="1:14" x14ac:dyDescent="0.15">
      <c r="B5" s="2"/>
      <c r="D5">
        <v>5</v>
      </c>
      <c r="G5" s="1"/>
      <c r="H5">
        <v>0</v>
      </c>
    </row>
    <row r="6" spans="1:14" x14ac:dyDescent="0.15">
      <c r="B6" s="2"/>
      <c r="D6">
        <v>5</v>
      </c>
      <c r="G6" s="1"/>
      <c r="H6">
        <v>0</v>
      </c>
    </row>
    <row r="7" spans="1:14" x14ac:dyDescent="0.15">
      <c r="B7" s="2"/>
      <c r="D7">
        <v>5</v>
      </c>
      <c r="G7" s="1"/>
      <c r="H7">
        <v>0</v>
      </c>
    </row>
    <row r="8" spans="1:14" x14ac:dyDescent="0.15">
      <c r="B8" s="2"/>
      <c r="D8">
        <v>5</v>
      </c>
      <c r="G8" s="1"/>
      <c r="H8">
        <v>0</v>
      </c>
    </row>
    <row r="9" spans="1:14" x14ac:dyDescent="0.15">
      <c r="B9" s="2"/>
      <c r="D9">
        <v>5</v>
      </c>
      <c r="G9" s="1"/>
      <c r="H9">
        <v>0</v>
      </c>
    </row>
    <row r="10" spans="1:14" x14ac:dyDescent="0.15">
      <c r="B10" s="2"/>
      <c r="D10">
        <v>5</v>
      </c>
      <c r="G10" s="1"/>
      <c r="H10">
        <v>0</v>
      </c>
    </row>
    <row r="11" spans="1:14" x14ac:dyDescent="0.15">
      <c r="B11" s="2"/>
      <c r="D11">
        <v>5</v>
      </c>
      <c r="G11" s="1"/>
      <c r="H11">
        <v>0</v>
      </c>
    </row>
    <row r="12" spans="1:14" x14ac:dyDescent="0.15">
      <c r="B12" s="2"/>
      <c r="D12">
        <v>5</v>
      </c>
      <c r="G12" s="1"/>
      <c r="H12">
        <v>0</v>
      </c>
    </row>
    <row r="13" spans="1:14" x14ac:dyDescent="0.15">
      <c r="B13" s="2"/>
      <c r="D13">
        <v>5</v>
      </c>
      <c r="G13" s="1"/>
      <c r="H13">
        <v>0</v>
      </c>
    </row>
    <row r="14" spans="1:14" x14ac:dyDescent="0.15">
      <c r="B14" s="2"/>
      <c r="D14">
        <v>5</v>
      </c>
      <c r="G14" s="1"/>
      <c r="H14">
        <v>0</v>
      </c>
    </row>
    <row r="15" spans="1:14" x14ac:dyDescent="0.15">
      <c r="B15" s="2"/>
      <c r="D15">
        <v>5</v>
      </c>
      <c r="G15" s="1"/>
      <c r="H15">
        <v>0</v>
      </c>
    </row>
    <row r="16" spans="1:14" x14ac:dyDescent="0.15">
      <c r="B16" s="2"/>
      <c r="D16">
        <v>5</v>
      </c>
      <c r="G16" s="1"/>
      <c r="H16">
        <v>0</v>
      </c>
    </row>
    <row r="17" spans="2:8" x14ac:dyDescent="0.15">
      <c r="B17" s="2"/>
      <c r="D17">
        <v>5</v>
      </c>
      <c r="G17" s="1"/>
      <c r="H17">
        <v>0</v>
      </c>
    </row>
    <row r="18" spans="2:8" x14ac:dyDescent="0.15">
      <c r="B18" s="2"/>
      <c r="D18">
        <v>5</v>
      </c>
      <c r="G18" s="1"/>
      <c r="H18">
        <v>0</v>
      </c>
    </row>
    <row r="19" spans="2:8" x14ac:dyDescent="0.15">
      <c r="B19" s="2"/>
      <c r="D19">
        <v>5</v>
      </c>
      <c r="G19" s="1"/>
      <c r="H19">
        <v>0</v>
      </c>
    </row>
    <row r="20" spans="2:8" x14ac:dyDescent="0.15">
      <c r="B20" s="2"/>
      <c r="D20">
        <v>5</v>
      </c>
      <c r="G20" s="1"/>
      <c r="H20">
        <v>0</v>
      </c>
    </row>
    <row r="21" spans="2:8" x14ac:dyDescent="0.15">
      <c r="B21" s="2"/>
      <c r="D21">
        <v>5</v>
      </c>
      <c r="G21" s="1"/>
      <c r="H21">
        <v>0</v>
      </c>
    </row>
    <row r="22" spans="2:8" x14ac:dyDescent="0.15">
      <c r="B22" s="2"/>
      <c r="D22">
        <v>5</v>
      </c>
      <c r="G22" s="1"/>
      <c r="H22">
        <v>0</v>
      </c>
    </row>
    <row r="23" spans="2:8" x14ac:dyDescent="0.15">
      <c r="B23" s="2"/>
      <c r="D23">
        <v>5</v>
      </c>
      <c r="G23" s="1"/>
      <c r="H23">
        <v>0</v>
      </c>
    </row>
    <row r="24" spans="2:8" x14ac:dyDescent="0.15">
      <c r="B24" s="2"/>
      <c r="D24">
        <v>5</v>
      </c>
      <c r="G24" s="1"/>
      <c r="H24">
        <v>0</v>
      </c>
    </row>
    <row r="25" spans="2:8" x14ac:dyDescent="0.15">
      <c r="B25" s="2"/>
      <c r="D25">
        <v>5</v>
      </c>
      <c r="G25" s="1"/>
      <c r="H25">
        <v>0</v>
      </c>
    </row>
    <row r="26" spans="2:8" x14ac:dyDescent="0.15">
      <c r="B26" s="2"/>
      <c r="D26">
        <v>5</v>
      </c>
      <c r="G26" s="1"/>
      <c r="H26">
        <v>0</v>
      </c>
    </row>
    <row r="27" spans="2:8" x14ac:dyDescent="0.15">
      <c r="B27" s="2"/>
      <c r="D27">
        <v>5</v>
      </c>
      <c r="G27" s="1"/>
      <c r="H27">
        <v>0</v>
      </c>
    </row>
    <row r="28" spans="2:8" x14ac:dyDescent="0.15">
      <c r="B28" s="2"/>
      <c r="D28">
        <v>5</v>
      </c>
      <c r="G28" s="1"/>
      <c r="H28">
        <v>0</v>
      </c>
    </row>
    <row r="29" spans="2:8" x14ac:dyDescent="0.15">
      <c r="B29" s="2"/>
      <c r="D29">
        <v>5</v>
      </c>
      <c r="G29" s="1"/>
      <c r="H29">
        <v>0</v>
      </c>
    </row>
    <row r="30" spans="2:8" x14ac:dyDescent="0.15">
      <c r="B30" s="2"/>
      <c r="D30">
        <v>5</v>
      </c>
      <c r="G30" s="1"/>
      <c r="H30">
        <v>0</v>
      </c>
    </row>
    <row r="31" spans="2:8" x14ac:dyDescent="0.15">
      <c r="B31" s="2"/>
      <c r="D31">
        <v>5</v>
      </c>
      <c r="G31" s="1"/>
      <c r="H31">
        <v>0</v>
      </c>
    </row>
    <row r="32" spans="2:8" x14ac:dyDescent="0.15">
      <c r="B32" s="2"/>
      <c r="D32">
        <v>5</v>
      </c>
      <c r="G32" s="1"/>
      <c r="H32">
        <v>0</v>
      </c>
    </row>
    <row r="33" spans="2:8" x14ac:dyDescent="0.15">
      <c r="B33" s="2"/>
      <c r="D33">
        <v>5</v>
      </c>
      <c r="G33" s="1"/>
      <c r="H33">
        <v>0</v>
      </c>
    </row>
    <row r="34" spans="2:8" x14ac:dyDescent="0.15">
      <c r="B34" s="2"/>
      <c r="D34">
        <v>5</v>
      </c>
      <c r="G34" s="1"/>
      <c r="H34">
        <v>0</v>
      </c>
    </row>
    <row r="35" spans="2:8" x14ac:dyDescent="0.15">
      <c r="B35" s="2"/>
      <c r="D35">
        <v>5</v>
      </c>
      <c r="G35" s="1"/>
      <c r="H35">
        <v>0</v>
      </c>
    </row>
    <row r="36" spans="2:8" x14ac:dyDescent="0.15">
      <c r="B36" s="2"/>
      <c r="D36">
        <v>5</v>
      </c>
      <c r="G36" s="1"/>
      <c r="H36">
        <v>0</v>
      </c>
    </row>
    <row r="37" spans="2:8" x14ac:dyDescent="0.15">
      <c r="B37" s="2"/>
      <c r="D37">
        <v>5</v>
      </c>
      <c r="G37" s="1"/>
      <c r="H37">
        <v>0</v>
      </c>
    </row>
    <row r="38" spans="2:8" x14ac:dyDescent="0.15">
      <c r="B38" s="2"/>
      <c r="D38">
        <v>5</v>
      </c>
      <c r="G38" s="1"/>
      <c r="H38">
        <v>0</v>
      </c>
    </row>
    <row r="39" spans="2:8" x14ac:dyDescent="0.15">
      <c r="B39" s="2"/>
      <c r="D39">
        <v>5</v>
      </c>
      <c r="G39" s="1"/>
      <c r="H39">
        <v>0</v>
      </c>
    </row>
    <row r="40" spans="2:8" x14ac:dyDescent="0.15">
      <c r="B40" s="2"/>
      <c r="D40">
        <v>5</v>
      </c>
      <c r="G40" s="1"/>
      <c r="H40">
        <v>0</v>
      </c>
    </row>
    <row r="41" spans="2:8" x14ac:dyDescent="0.15">
      <c r="B41" s="2"/>
      <c r="D41">
        <v>5</v>
      </c>
      <c r="G41" s="1"/>
      <c r="H41">
        <v>0</v>
      </c>
    </row>
    <row r="42" spans="2:8" x14ac:dyDescent="0.15">
      <c r="B42" s="2"/>
      <c r="D42">
        <v>5</v>
      </c>
      <c r="G42" s="1"/>
      <c r="H42">
        <v>0</v>
      </c>
    </row>
    <row r="43" spans="2:8" x14ac:dyDescent="0.15">
      <c r="B43" s="2"/>
      <c r="D43">
        <v>5</v>
      </c>
      <c r="G43" s="1"/>
      <c r="H43">
        <v>0</v>
      </c>
    </row>
    <row r="44" spans="2:8" x14ac:dyDescent="0.15">
      <c r="B44" s="2"/>
      <c r="D44">
        <v>5</v>
      </c>
      <c r="G44" s="1"/>
      <c r="H44">
        <v>0</v>
      </c>
    </row>
    <row r="45" spans="2:8" x14ac:dyDescent="0.15">
      <c r="B45" s="2"/>
      <c r="D45">
        <v>5</v>
      </c>
      <c r="G45" s="1"/>
      <c r="H45">
        <v>0</v>
      </c>
    </row>
    <row r="46" spans="2:8" x14ac:dyDescent="0.15">
      <c r="B46" s="2"/>
      <c r="D46">
        <v>5</v>
      </c>
      <c r="G46" s="1"/>
      <c r="H46">
        <v>0</v>
      </c>
    </row>
    <row r="47" spans="2:8" x14ac:dyDescent="0.15">
      <c r="B47" s="2"/>
      <c r="D47">
        <v>5</v>
      </c>
      <c r="G47" s="1"/>
      <c r="H47">
        <v>0</v>
      </c>
    </row>
    <row r="48" spans="2:8" x14ac:dyDescent="0.15">
      <c r="B48" s="2"/>
      <c r="D48">
        <v>5</v>
      </c>
      <c r="G48" s="1"/>
      <c r="H48">
        <v>0</v>
      </c>
    </row>
    <row r="49" spans="1:14" x14ac:dyDescent="0.15">
      <c r="B49" s="2"/>
      <c r="D49">
        <v>5</v>
      </c>
      <c r="G49" s="1"/>
      <c r="H49">
        <v>0</v>
      </c>
    </row>
    <row r="50" spans="1:14" x14ac:dyDescent="0.15">
      <c r="B50" s="2"/>
      <c r="D50">
        <v>5</v>
      </c>
      <c r="G50" s="1"/>
      <c r="H50">
        <v>0</v>
      </c>
    </row>
    <row r="51" spans="1:14" x14ac:dyDescent="0.15">
      <c r="B51" s="2"/>
      <c r="D51">
        <v>5</v>
      </c>
      <c r="G51" s="1"/>
      <c r="H51">
        <v>0</v>
      </c>
    </row>
    <row r="52" spans="1:14" x14ac:dyDescent="0.15">
      <c r="B52" s="2"/>
      <c r="D52">
        <v>5</v>
      </c>
      <c r="G52" s="1"/>
      <c r="H52">
        <v>0</v>
      </c>
    </row>
    <row r="53" spans="1:14" x14ac:dyDescent="0.15">
      <c r="B53" s="2"/>
      <c r="D53">
        <v>5</v>
      </c>
      <c r="G53" s="1"/>
      <c r="H53">
        <v>0</v>
      </c>
    </row>
    <row r="54" spans="1:14" x14ac:dyDescent="0.15">
      <c r="B54" s="2"/>
      <c r="D54">
        <v>5</v>
      </c>
      <c r="G54" s="1"/>
      <c r="H54">
        <v>0</v>
      </c>
    </row>
    <row r="55" spans="1:14" x14ac:dyDescent="0.15">
      <c r="B55" s="2"/>
      <c r="D55">
        <v>5</v>
      </c>
      <c r="G55" s="1"/>
      <c r="H55">
        <v>0</v>
      </c>
    </row>
    <row r="56" spans="1:14" x14ac:dyDescent="0.15">
      <c r="B56" s="2"/>
      <c r="D56">
        <v>5</v>
      </c>
      <c r="G56" s="1"/>
      <c r="H56">
        <v>0</v>
      </c>
    </row>
    <row r="57" spans="1:14" x14ac:dyDescent="0.15">
      <c r="B57" s="2"/>
      <c r="D57">
        <v>5</v>
      </c>
      <c r="G57" s="1"/>
      <c r="H57">
        <v>0</v>
      </c>
    </row>
    <row r="58" spans="1:14" x14ac:dyDescent="0.15">
      <c r="B58" s="2"/>
      <c r="D58">
        <v>5</v>
      </c>
      <c r="G58" s="1"/>
      <c r="H58">
        <v>0</v>
      </c>
    </row>
    <row r="59" spans="1:14" x14ac:dyDescent="0.15">
      <c r="B59" s="2"/>
      <c r="D59">
        <v>5</v>
      </c>
      <c r="G59" s="1"/>
      <c r="H59">
        <v>0</v>
      </c>
    </row>
    <row r="60" spans="1:14" x14ac:dyDescent="0.15">
      <c r="B60" s="2"/>
      <c r="D60">
        <v>5</v>
      </c>
      <c r="G60" s="1"/>
      <c r="H60">
        <v>0</v>
      </c>
    </row>
    <row r="61" spans="1:14" x14ac:dyDescent="0.15">
      <c r="A61" s="5"/>
      <c r="B61" s="8"/>
      <c r="C61" s="5"/>
      <c r="D61" s="5">
        <v>5</v>
      </c>
      <c r="E61" s="5"/>
      <c r="F61" s="5"/>
      <c r="G61" s="7"/>
      <c r="H61" s="5">
        <v>0</v>
      </c>
      <c r="I61" s="5"/>
      <c r="J61" s="5"/>
      <c r="K61" s="5"/>
      <c r="L61" s="5"/>
      <c r="M61" s="5"/>
      <c r="N61" s="5"/>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Otsuki18</cp:lastModifiedBy>
  <cp:lastPrinted>2022-09-09T00:37:10Z</cp:lastPrinted>
  <dcterms:created xsi:type="dcterms:W3CDTF">2003-04-18T11:12:20Z</dcterms:created>
  <dcterms:modified xsi:type="dcterms:W3CDTF">2022-10-04T04:50:23Z</dcterms:modified>
</cp:coreProperties>
</file>